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Bob Willard\Documents\4. Spreadsheets\"/>
    </mc:Choice>
  </mc:AlternateContent>
  <xr:revisionPtr revIDLastSave="0" documentId="13_ncr:1_{DD6A3DCF-88C0-429F-9DFA-F91FD268AFA3}" xr6:coauthVersionLast="47" xr6:coauthVersionMax="47" xr10:uidLastSave="{00000000-0000-0000-0000-000000000000}"/>
  <bookViews>
    <workbookView xWindow="-108" yWindow="-108" windowWidth="23256" windowHeight="13896" xr2:uid="{00000000-000D-0000-FFFF-FFFF00000000}"/>
  </bookViews>
  <sheets>
    <sheet name="Carbon Neutral Calc" sheetId="1" r:id="rId1"/>
  </sheets>
  <definedNames>
    <definedName name="_xlnm.Print_Area" localSheetId="0">'Carbon Neutral Calc'!$B$1:$R$115</definedName>
  </definedNames>
  <calcPr calcId="181029"/>
</workbook>
</file>

<file path=xl/calcChain.xml><?xml version="1.0" encoding="utf-8"?>
<calcChain xmlns="http://schemas.openxmlformats.org/spreadsheetml/2006/main">
  <c r="F138" i="1" l="1"/>
  <c r="I88" i="1"/>
  <c r="L23" i="1" l="1"/>
  <c r="K28" i="1" l="1"/>
  <c r="F139" i="1"/>
  <c r="K37" i="1"/>
  <c r="K38" i="1" s="1"/>
  <c r="N21" i="1"/>
  <c r="K8" i="1"/>
  <c r="I9" i="1" l="1"/>
  <c r="K88" i="1" l="1"/>
  <c r="F136" i="1"/>
  <c r="F137" i="1"/>
  <c r="F135" i="1"/>
  <c r="F134" i="1"/>
  <c r="F133" i="1"/>
  <c r="F132" i="1"/>
  <c r="F131" i="1"/>
  <c r="F130" i="1"/>
  <c r="F129" i="1"/>
  <c r="F128" i="1"/>
  <c r="F127" i="1"/>
  <c r="F126" i="1"/>
  <c r="F125" i="1"/>
  <c r="F124" i="1"/>
  <c r="F123" i="1"/>
  <c r="F122" i="1"/>
  <c r="F121" i="1"/>
  <c r="F120" i="1"/>
  <c r="F119" i="1"/>
  <c r="I81" i="1" l="1"/>
  <c r="K81" i="1" s="1"/>
  <c r="K89" i="1"/>
  <c r="J61" i="1"/>
  <c r="G42" i="1"/>
  <c r="I29" i="1"/>
  <c r="K82" i="1" l="1"/>
  <c r="I10" i="1"/>
  <c r="I11" i="1" s="1"/>
  <c r="I31" i="1"/>
  <c r="K64" i="1"/>
  <c r="I64" i="1"/>
  <c r="J65" i="1"/>
  <c r="K65" i="1" s="1"/>
  <c r="J63" i="1"/>
  <c r="J62" i="1"/>
  <c r="G19" i="1"/>
  <c r="G21" i="1" s="1"/>
  <c r="K76" i="1"/>
  <c r="G41" i="1" l="1"/>
  <c r="F109" i="1" s="1"/>
  <c r="J64" i="1"/>
  <c r="L64" i="1" s="1"/>
  <c r="K68" i="1"/>
  <c r="K69" i="1" s="1"/>
  <c r="G103" i="1" s="1"/>
  <c r="G23" i="1"/>
  <c r="F108" i="1" s="1"/>
  <c r="F110" i="1" l="1"/>
  <c r="F111" i="1" s="1"/>
  <c r="F114" i="1" s="1"/>
  <c r="F112" i="1" l="1"/>
  <c r="F1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I22" authorId="0" shapeId="0" xr:uid="{A9CAD587-6E04-4AE8-BF8B-E24559EC0C69}">
      <text>
        <r>
          <rPr>
            <b/>
            <i/>
            <sz val="10"/>
            <color indexed="81"/>
            <rFont val="Tahoma"/>
            <family val="2"/>
          </rPr>
          <t xml:space="preserve">Calculation factors: </t>
        </r>
        <r>
          <rPr>
            <sz val="10"/>
            <color indexed="81"/>
            <rFont val="Tahoma"/>
            <family val="2"/>
          </rPr>
          <t xml:space="preserve">
* The 2019 Leaf Plus has a 62 kWh battery. Its kWh/100 miles rating is </t>
        </r>
        <r>
          <rPr>
            <b/>
            <sz val="10"/>
            <color indexed="81"/>
            <rFont val="Tahoma"/>
            <family val="2"/>
          </rPr>
          <t>18.5 kWh/100 km</t>
        </r>
        <r>
          <rPr>
            <sz val="10"/>
            <color indexed="81"/>
            <rFont val="Tahoma"/>
            <family val="2"/>
          </rPr>
          <t xml:space="preserve">.
* Whitby Elexicon utility's electricity rate for the off-peak / overnight time of day when the Leaf was charged at home was $0.087/kWh in the winter and $0.074/kWh in the summer, for an average of $0.080/kWh. However, I use Bullfrog Power Green Electricity which costs an extra $0.025/kWh day or night, so my rate is </t>
        </r>
        <r>
          <rPr>
            <b/>
            <sz val="10"/>
            <color indexed="81"/>
            <rFont val="Tahoma"/>
            <family val="2"/>
          </rPr>
          <t>$0.105/kWh</t>
        </r>
        <r>
          <rPr>
            <sz val="10"/>
            <color indexed="81"/>
            <rFont val="Tahoma"/>
            <family val="2"/>
          </rPr>
          <t xml:space="preserve"> when charging the Leaf. 
* Including non-business travel, I drove a total of </t>
        </r>
        <r>
          <rPr>
            <b/>
            <sz val="10"/>
            <color indexed="81"/>
            <rFont val="Tahoma"/>
            <family val="2"/>
          </rPr>
          <t xml:space="preserve">8,944 Km </t>
        </r>
        <r>
          <rPr>
            <sz val="10"/>
            <color indexed="81"/>
            <rFont val="Tahoma"/>
            <family val="2"/>
          </rPr>
          <t xml:space="preserve">in 2023.
So, the cost to power the Leaf all year was: 
 = 18.5 KWh/100 Km x $0.105 /kWh x 8944 Km/100 
 = $174
Amazing!!  </t>
        </r>
        <r>
          <rPr>
            <sz val="18"/>
            <color indexed="81"/>
            <rFont val="Tahoma"/>
            <family val="2"/>
          </rPr>
          <t xml:space="preserve"> ☺</t>
        </r>
      </text>
    </comment>
  </commentList>
</comments>
</file>

<file path=xl/sharedStrings.xml><?xml version="1.0" encoding="utf-8"?>
<sst xmlns="http://schemas.openxmlformats.org/spreadsheetml/2006/main" count="190" uniqueCount="141">
  <si>
    <t>Date</t>
  </si>
  <si>
    <t># Tickets</t>
  </si>
  <si>
    <t xml:space="preserve">kg of CO2 </t>
  </si>
  <si>
    <t>kg of CO2</t>
  </si>
  <si>
    <t xml:space="preserve"> m3</t>
  </si>
  <si>
    <t>Return to</t>
  </si>
  <si>
    <t>kWh</t>
  </si>
  <si>
    <t xml:space="preserve">Return to </t>
  </si>
  <si>
    <t>Year</t>
  </si>
  <si>
    <t>Sources of Offsets</t>
  </si>
  <si>
    <t>Climate Care</t>
  </si>
  <si>
    <t>Climate Care, SELF</t>
  </si>
  <si>
    <t>Sustainability Credits (from EnviroStewards)</t>
  </si>
  <si>
    <t>Green4Good credits from Compugen (donated)</t>
  </si>
  <si>
    <t>Recycled waste</t>
  </si>
  <si>
    <t>litres</t>
  </si>
  <si>
    <t>CO2 emissions</t>
  </si>
  <si>
    <t>Total Bullfrog Power Green Electricity purchased</t>
  </si>
  <si>
    <t>Total electricity used for home and office</t>
  </si>
  <si>
    <t>Total Bullfrog Power Green Natural Gas purchased</t>
  </si>
  <si>
    <t>Upstream Scope 3 indirect emissions</t>
  </si>
  <si>
    <t>Why not included in footprint calculation</t>
  </si>
  <si>
    <t>Not applicable - products are virtual e-products</t>
  </si>
  <si>
    <t>Not applicable - none</t>
  </si>
  <si>
    <t xml:space="preserve">Kg / week </t>
  </si>
  <si>
    <t>Kg / year</t>
  </si>
  <si>
    <t>Kg of CO2</t>
  </si>
  <si>
    <t>Therefore, assume that the Durham Region energy-from-waste facility produces about 1 kg of CO2 per 1 kg of waste incinerated.</t>
  </si>
  <si>
    <t>Downstream Scope 3 indirect emissions</t>
  </si>
  <si>
    <t>Return Km</t>
  </si>
  <si>
    <t>Scope 1</t>
  </si>
  <si>
    <t>Scope 2</t>
  </si>
  <si>
    <t>Summary</t>
  </si>
  <si>
    <r>
      <t xml:space="preserve">Scope 1 ‒ </t>
    </r>
    <r>
      <rPr>
        <sz val="11"/>
        <color indexed="9"/>
        <rFont val="Franklin Gothic Book"/>
        <family val="2"/>
      </rPr>
      <t>direct emissions from owned or controlled sources</t>
    </r>
  </si>
  <si>
    <r>
      <t>Scope 2 ‒</t>
    </r>
    <r>
      <rPr>
        <sz val="11"/>
        <color indexed="9"/>
        <rFont val="Franklin Gothic Book"/>
        <family val="2"/>
      </rPr>
      <t xml:space="preserve"> indirect emissions from the generation of purchased electricity</t>
    </r>
  </si>
  <si>
    <r>
      <t xml:space="preserve">Scope 3 ‒ </t>
    </r>
    <r>
      <rPr>
        <sz val="11"/>
        <color indexed="9"/>
        <rFont val="Franklin Gothic Book"/>
        <family val="2"/>
      </rPr>
      <t xml:space="preserve">all indirect emissions that occur in the company value chain </t>
    </r>
  </si>
  <si>
    <t xml:space="preserve">Total CO2 </t>
  </si>
  <si>
    <t>Carbon footprint and offset history</t>
  </si>
  <si>
    <t>kg</t>
  </si>
  <si>
    <t xml:space="preserve">kg </t>
  </si>
  <si>
    <t>Scope</t>
  </si>
  <si>
    <t>Cost of offsets</t>
  </si>
  <si>
    <t>Products are virtual e-products; mailings are negligible</t>
  </si>
  <si>
    <t>Less Emissions (affiliated with Bullfrog Power)</t>
  </si>
  <si>
    <t>Less Emissions - Gold Standard-Certified International Offsets</t>
  </si>
  <si>
    <t>Sustainability Credits (from EnviroStewards) - assumed they are good for 10 years</t>
  </si>
  <si>
    <t xml:space="preserve">Total natural gas used for home heating and hot water </t>
  </si>
  <si>
    <t>Natural gas for business premises</t>
  </si>
  <si>
    <t>Electricity for business premises</t>
  </si>
  <si>
    <t>Total GHG emissions from home electricity use</t>
  </si>
  <si>
    <t>Total GHG emissions from home natural gas use</t>
  </si>
  <si>
    <t xml:space="preserve">Recyclable paper </t>
  </si>
  <si>
    <t xml:space="preserve">Recyclable cans, glass and plastics </t>
  </si>
  <si>
    <t xml:space="preserve">Compostable organic waste </t>
  </si>
  <si>
    <t>Non-recyclable waste to energy-from-waste facility</t>
  </si>
  <si>
    <t>Sustainability Advantage is a sole proprietorship operating out of a home office. Sorted garbage is picked up weekly by the Durham Region waste collection service which has comprehensive blue box and green box recycling facilities, and an energy-from-waste facility for unrecyclable waste. The home office business premises very conservatively are assumed to be accountable for 1/10 of household waste.</t>
  </si>
  <si>
    <t>CO2 emissions from home office electricity use (1/10)</t>
  </si>
  <si>
    <t>CO2 emissions from home office natural gas use (1/10)</t>
  </si>
  <si>
    <t>Bob Willard is the sole proprietor of Sustainability Advantage. These train trips were for business purposes.</t>
  </si>
  <si>
    <t>Sustainability Advantage is a sole proprietorship operating out of a home office. Bullfrog Power Green electricity is used to cover all electricity used in the home.The home-office business premises very conservatively are assumed to use 1/10 of the home electricity.</t>
  </si>
  <si>
    <t>Sustainability Advantage is a sole proprietorship operating out of a home office. Bullfrog Power Green Natural Gas is used to cover all gas used in the home.The home-office business premises very conservatively are assumed to use 1/10 of the home natural gas.</t>
  </si>
  <si>
    <t xml:space="preserve">Not applicable - none </t>
  </si>
  <si>
    <t>1.   Upstream GHGs from the production of acquired goods and services.</t>
  </si>
  <si>
    <t xml:space="preserve">2.   Upstream GHGs from the production of acquired capital goods. </t>
  </si>
  <si>
    <t>Not applicable - use Bullfrog Power</t>
  </si>
  <si>
    <t>2019 Nissan Leaf Plus</t>
  </si>
  <si>
    <t xml:space="preserve">It is a Nissan Leaf Plus EV, so no gas! </t>
  </si>
  <si>
    <t>6.   GHGs from business travel of employees in vehicles not owned by SA</t>
  </si>
  <si>
    <t>Not significant - only acquired one box of Sugar Sheet paper</t>
  </si>
  <si>
    <t>CO2 emissions from home office waste (1/10 of total household waste)</t>
  </si>
  <si>
    <t>14. GHGs from the operation of franchises.</t>
  </si>
  <si>
    <t>Business travel - Airplanes</t>
  </si>
  <si>
    <t>Business travel - Trains</t>
  </si>
  <si>
    <t>5.   GHGs from transportation and treatment of SA waste by third parties.</t>
  </si>
  <si>
    <t>☺</t>
  </si>
  <si>
    <t>CARBON FOOTPRINT CALCULATOR
Sustainability Advantage (SA)</t>
  </si>
  <si>
    <t>TreeCanada.ca, Solar Electric Light Fund (SELF), Green tags from Gulph Hydro</t>
  </si>
  <si>
    <t>SELF, Zero Footprint</t>
  </si>
  <si>
    <t xml:space="preserve">km </t>
  </si>
  <si>
    <t xml:space="preserve">Household waste </t>
  </si>
  <si>
    <t>Total GHG emissions from household waste</t>
  </si>
  <si>
    <t>Note: CO2 emissions from train trips are calculated using the VIA Rail "Comparison Tool."</t>
  </si>
  <si>
    <t>#Occupants</t>
  </si>
  <si>
    <t>Business travel - 2022 Toyota Camry Hybrid</t>
  </si>
  <si>
    <t>Scope 1
(Mt)</t>
  </si>
  <si>
    <t>Scope 2
(Mt)</t>
  </si>
  <si>
    <t>Scope 3
(Mt)</t>
  </si>
  <si>
    <t>Total
(Mt)</t>
  </si>
  <si>
    <t>(None:  No-fly policy)</t>
  </si>
  <si>
    <t xml:space="preserve">Distance travelled </t>
  </si>
  <si>
    <t>Gasoline used</t>
  </si>
  <si>
    <t xml:space="preserve">CO2 emissions </t>
  </si>
  <si>
    <r>
      <rPr>
        <b/>
        <sz val="10"/>
        <color theme="1" tint="0.249977111117893"/>
        <rFont val="Franklin Gothic Book"/>
        <family val="2"/>
      </rPr>
      <t xml:space="preserve">(BASELINE YEAR) </t>
    </r>
    <r>
      <rPr>
        <sz val="10"/>
        <color theme="1" tint="0.249977111117893"/>
        <rFont val="Franklin Gothic Book"/>
        <family val="2"/>
      </rPr>
      <t>TreeCanada.ca, SELF</t>
    </r>
  </si>
  <si>
    <t>Net total</t>
  </si>
  <si>
    <t>Scope 3 - net</t>
  </si>
  <si>
    <t>Scope 3 - gross</t>
  </si>
  <si>
    <t xml:space="preserve">If all my home electricity were produced by gas power plants, home usage would have caused ... </t>
  </si>
  <si>
    <t>CO2 credits / offsets from puchase of Bullfrog Green Electricity</t>
  </si>
  <si>
    <t>Bob Willard is the sole proprietor of Sustainability Advantage. To reduce his carbon footprint, Bob stopped flying in 2019.</t>
  </si>
  <si>
    <t>Total Scope 2 emissions</t>
  </si>
  <si>
    <t>Total Scope 3 emissions</t>
  </si>
  <si>
    <t>Total Scope 1 emissions</t>
  </si>
  <si>
    <t>7.   GHGs from employees / consultants commuting to worksites, 
      in non-SA vehicles.</t>
  </si>
  <si>
    <t xml:space="preserve">8.   GHGs from the operation of upstream assets leased to others </t>
  </si>
  <si>
    <t>9.   GHGs from the transportation, storage, distribution and retail of 
      SA products</t>
  </si>
  <si>
    <t>10. GHGs from processing of intermediate products sold by SA to 
      manufacturers.</t>
  </si>
  <si>
    <t>11. GHGs from end use of products and services sold by the 
      organization.</t>
  </si>
  <si>
    <t>12. GHGs from the end-of-life waste disposal and treatment of sold  
      products.</t>
  </si>
  <si>
    <t xml:space="preserve">13. GHGs from the operation of downstream assets leased to others </t>
  </si>
  <si>
    <t>15. GHGs from the operation of equity investments - Scope 1 &amp; 2 
      emissions of investees.</t>
  </si>
  <si>
    <t>3.   GHGs from fuel- and energy-related extraction, production and 
      transportation</t>
  </si>
  <si>
    <t>4.   GHGs from transportation of goods from tier 1 suppliers in 
      non-organization vehicles.</t>
  </si>
  <si>
    <t>Total Bullfrog credit / offset reserve</t>
  </si>
  <si>
    <r>
      <t xml:space="preserve">… which can be considered as an unused Bullfrog </t>
    </r>
    <r>
      <rPr>
        <b/>
        <i/>
        <sz val="11"/>
        <color theme="1" tint="0.249977111117893"/>
        <rFont val="Franklin Gothic Book"/>
        <family val="2"/>
      </rPr>
      <t>credit / offset reserve.</t>
    </r>
  </si>
  <si>
    <t xml:space="preserve">Minus an equal amount from credit/offset reserve </t>
  </si>
  <si>
    <t>Leftover unused Bullfrog credit / offset reserve</t>
  </si>
  <si>
    <t>Travel in "company-owned vehicles"</t>
  </si>
  <si>
    <t>Bob Willard is the sole proprietor of Sustainability Advantage. This is the distance travelled in Bob's "company owned" Nissan Leaf Plus for business purposes</t>
  </si>
  <si>
    <t>Average fuel efficiency</t>
  </si>
  <si>
    <t>1 m3 of natural gas = 1.921 kg CO2 in Ontario</t>
  </si>
  <si>
    <t>ECCC conversion factors</t>
  </si>
  <si>
    <t>ECCC conversion factor</t>
  </si>
  <si>
    <t>kg of CO2 / litre of motor gasoline</t>
  </si>
  <si>
    <t>Cost of electricity to power the Leaf all year</t>
  </si>
  <si>
    <t xml:space="preserve">"Emissions of Carbon Dioxide in the Electric Power Sector," US Congressional Budget Office, 2022. </t>
  </si>
  <si>
    <t>None purchased</t>
  </si>
  <si>
    <t>Assumption: In Germany, the incineration of 1 Mg of municipal waste in MSW incinerators releases about 0.7 to 1.2 Mg of CO2.</t>
  </si>
  <si>
    <t>Bob borrows his son's Camry Hybrid for long business trips to avoid Leaf EV recharging time and range anxiety.</t>
  </si>
  <si>
    <t>Toyota Camry Hybrid MPG &amp; CO2 emissions, 2021</t>
  </si>
  <si>
    <t xml:space="preserve">Not applicable - all meetings were virtual </t>
  </si>
  <si>
    <t>The GHG Protocol lists 15 sources of Scope 3 GHG emissions, as shown by the upstream and downstream Scope 3 items in this figure.</t>
  </si>
  <si>
    <t>Reduced to zero using excess credits from purchased Bullfrog Green Electricity</t>
  </si>
  <si>
    <t>1 kWh of electricity = 0.067 kg of CO2 in Ontario</t>
  </si>
  <si>
    <t>TAF - Emissions Factors for Ontario</t>
  </si>
  <si>
    <t>Business and pleasure travel = 8,150 km</t>
  </si>
  <si>
    <r>
      <t xml:space="preserve">Bullfrog provides an amount of Green Electricity equal to the </t>
    </r>
    <r>
      <rPr>
        <b/>
        <i/>
        <sz val="11"/>
        <color theme="1" tint="0.249977111117893"/>
        <rFont val="Franklin Gothic Book"/>
        <family val="2"/>
      </rPr>
      <t xml:space="preserve">total </t>
    </r>
    <r>
      <rPr>
        <i/>
        <sz val="11"/>
        <color theme="1" tint="0.249977111117893"/>
        <rFont val="Franklin Gothic Book"/>
        <family val="2"/>
      </rPr>
      <t xml:space="preserve">kWh shown on my home utility bill. However, as of 2022, Ontario Hydro's electricity mix is 50.8% nuclear, 24.5% hydroelectricity, 8.7% wind, 2.3% solar PV,  and </t>
    </r>
    <r>
      <rPr>
        <b/>
        <i/>
        <sz val="11"/>
        <color theme="1" tint="0.249977111117893"/>
        <rFont val="Franklin Gothic Book"/>
        <family val="2"/>
      </rPr>
      <t>12.9</t>
    </r>
    <r>
      <rPr>
        <b/>
        <i/>
        <sz val="11"/>
        <color indexed="63"/>
        <rFont val="Franklin Gothic Book"/>
        <family val="2"/>
      </rPr>
      <t>% natural gas and biomass</t>
    </r>
    <r>
      <rPr>
        <i/>
        <sz val="11"/>
        <color indexed="63"/>
        <rFont val="Franklin Gothic Book"/>
        <family val="2"/>
      </rPr>
      <t>. Since only the natural gas power plants produce CO2 emissions, only that fraction of my energy needs to be covered by Bullfrog Green Electricity, leaving unused credits.
The CO2 emissions from a natural gas power plant are 0.4 - 0.6 kg / kWh; so assume 0.5 kg/kWh.</t>
    </r>
  </si>
  <si>
    <t xml:space="preserve">Bullfrog Green Electricity would cover all that, but only 13% is really needed. That leaves ...  </t>
  </si>
  <si>
    <t xml:space="preserve">Not significant - delivery of one box of Sugar Sheet paper </t>
  </si>
  <si>
    <t>(No trips in the Camry)</t>
  </si>
  <si>
    <t>September 20-22</t>
  </si>
  <si>
    <t>Montreal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</si>
</sst>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quot;$&quot;#,##0"/>
    <numFmt numFmtId="167" formatCode="0.0"/>
    <numFmt numFmtId="168" formatCode="&quot;$&quot;#,##0.00"/>
  </numFmts>
  <fonts count="29" x14ac:knownFonts="1">
    <font>
      <sz val="10"/>
      <name val="Arial"/>
    </font>
    <font>
      <sz val="8"/>
      <name val="Arial"/>
      <family val="2"/>
    </font>
    <font>
      <u/>
      <sz val="10"/>
      <color indexed="12"/>
      <name val="Arial"/>
      <family val="2"/>
    </font>
    <font>
      <sz val="11"/>
      <name val="Franklin Gothic Book"/>
      <family val="2"/>
    </font>
    <font>
      <sz val="11"/>
      <color indexed="9"/>
      <name val="Franklin Gothic Book"/>
      <family val="2"/>
    </font>
    <font>
      <u/>
      <sz val="10"/>
      <color indexed="12"/>
      <name val="Franklin Gothic Book"/>
      <family val="2"/>
    </font>
    <font>
      <i/>
      <sz val="11"/>
      <color indexed="63"/>
      <name val="Franklin Gothic Book"/>
      <family val="2"/>
    </font>
    <font>
      <b/>
      <sz val="11"/>
      <name val="Franklin Gothic Book"/>
      <family val="2"/>
    </font>
    <font>
      <i/>
      <sz val="11"/>
      <name val="Franklin Gothic Book"/>
      <family val="2"/>
    </font>
    <font>
      <i/>
      <u/>
      <sz val="10"/>
      <color indexed="12"/>
      <name val="Franklin Gothic Book"/>
      <family val="2"/>
    </font>
    <font>
      <b/>
      <i/>
      <sz val="11"/>
      <name val="Franklin Gothic Book"/>
      <family val="2"/>
    </font>
    <font>
      <b/>
      <i/>
      <sz val="11"/>
      <color indexed="63"/>
      <name val="Franklin Gothic Book"/>
      <family val="2"/>
    </font>
    <font>
      <sz val="11"/>
      <color theme="0"/>
      <name val="Franklin Gothic Book"/>
      <family val="2"/>
    </font>
    <font>
      <b/>
      <sz val="11"/>
      <color theme="0"/>
      <name val="Franklin Gothic Book"/>
      <family val="2"/>
    </font>
    <font>
      <b/>
      <sz val="11"/>
      <color theme="1" tint="0.249977111117893"/>
      <name val="Franklin Gothic Book"/>
      <family val="2"/>
    </font>
    <font>
      <sz val="11"/>
      <color theme="1" tint="0.249977111117893"/>
      <name val="Franklin Gothic Book"/>
      <family val="2"/>
    </font>
    <font>
      <i/>
      <sz val="11"/>
      <color theme="1" tint="0.249977111117893"/>
      <name val="Franklin Gothic Book"/>
      <family val="2"/>
    </font>
    <font>
      <u/>
      <sz val="11"/>
      <color theme="1" tint="0.249977111117893"/>
      <name val="Franklin Gothic Book"/>
      <family val="2"/>
    </font>
    <font>
      <b/>
      <i/>
      <sz val="11"/>
      <color theme="1" tint="0.249977111117893"/>
      <name val="Franklin Gothic Book"/>
      <family val="2"/>
    </font>
    <font>
      <b/>
      <i/>
      <sz val="11"/>
      <color theme="0"/>
      <name val="Franklin Gothic Book"/>
      <family val="2"/>
    </font>
    <font>
      <sz val="10"/>
      <color theme="1" tint="0.249977111117893"/>
      <name val="Franklin Gothic Book"/>
      <family val="2"/>
    </font>
    <font>
      <sz val="22"/>
      <name val="Arial"/>
      <family val="2"/>
    </font>
    <font>
      <b/>
      <sz val="16"/>
      <color theme="0"/>
      <name val="Franklin Gothic Book"/>
      <family val="2"/>
    </font>
    <font>
      <b/>
      <sz val="10"/>
      <color theme="1" tint="0.249977111117893"/>
      <name val="Franklin Gothic Book"/>
      <family val="2"/>
    </font>
    <font>
      <sz val="9"/>
      <color theme="1" tint="0.249977111117893"/>
      <name val="Franklin Gothic Book"/>
      <family val="2"/>
    </font>
    <font>
      <sz val="10"/>
      <color indexed="81"/>
      <name val="Tahoma"/>
      <family val="2"/>
    </font>
    <font>
      <b/>
      <sz val="10"/>
      <color indexed="81"/>
      <name val="Tahoma"/>
      <family val="2"/>
    </font>
    <font>
      <sz val="18"/>
      <color indexed="81"/>
      <name val="Tahoma"/>
      <family val="2"/>
    </font>
    <font>
      <b/>
      <i/>
      <sz val="10"/>
      <color indexed="81"/>
      <name val="Tahoma"/>
      <family val="2"/>
    </font>
  </fonts>
  <fills count="1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6" tint="0.59999389629810485"/>
        <bgColor indexed="64"/>
      </patternFill>
    </fill>
    <fill>
      <patternFill patternType="solid">
        <fgColor rgb="FFFEFFCC"/>
        <bgColor indexed="64"/>
      </patternFill>
    </fill>
    <fill>
      <patternFill patternType="solid">
        <fgColor theme="6" tint="0.79998168889431442"/>
        <bgColor indexed="64"/>
      </patternFill>
    </fill>
    <fill>
      <patternFill patternType="solid">
        <fgColor rgb="FF669900"/>
        <bgColor indexed="64"/>
      </patternFill>
    </fill>
    <fill>
      <patternFill patternType="solid">
        <fgColor theme="6" tint="-0.49998474074526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83">
    <xf numFmtId="0" fontId="0" fillId="0" borderId="0" xfId="0"/>
    <xf numFmtId="0" fontId="3" fillId="0" borderId="0" xfId="0" applyFont="1" applyAlignment="1">
      <alignment horizontal="left" vertical="center" indent="1"/>
    </xf>
    <xf numFmtId="0" fontId="3" fillId="0" borderId="0" xfId="0" applyFont="1"/>
    <xf numFmtId="0" fontId="12" fillId="0" borderId="0" xfId="0" applyFont="1" applyAlignment="1">
      <alignment horizontal="left" vertical="center" indent="1"/>
    </xf>
    <xf numFmtId="0" fontId="13" fillId="0" borderId="0" xfId="0" applyFont="1" applyAlignment="1">
      <alignment horizontal="left" vertical="center" indent="1"/>
    </xf>
    <xf numFmtId="0" fontId="14" fillId="0" borderId="0" xfId="0" applyFont="1" applyAlignment="1">
      <alignment horizontal="left" vertical="center" indent="1"/>
    </xf>
    <xf numFmtId="0" fontId="15" fillId="0" borderId="0" xfId="0" applyFont="1" applyAlignment="1">
      <alignment horizontal="left" vertical="center" indent="1"/>
    </xf>
    <xf numFmtId="0" fontId="15" fillId="0" borderId="0" xfId="0" applyFont="1"/>
    <xf numFmtId="0" fontId="5" fillId="0" borderId="0" xfId="1" applyFont="1" applyAlignment="1" applyProtection="1">
      <alignment horizontal="left" vertical="center" indent="1"/>
    </xf>
    <xf numFmtId="165" fontId="14" fillId="0" borderId="0" xfId="0" applyNumberFormat="1" applyFont="1" applyAlignment="1">
      <alignment horizontal="right" vertical="center" indent="1"/>
    </xf>
    <xf numFmtId="0" fontId="14" fillId="0" borderId="0" xfId="0" applyFont="1" applyAlignment="1">
      <alignment horizontal="right" vertical="center" indent="1"/>
    </xf>
    <xf numFmtId="3" fontId="14" fillId="0" borderId="0" xfId="0" applyNumberFormat="1" applyFont="1" applyAlignment="1">
      <alignment horizontal="left" vertical="center" indent="1"/>
    </xf>
    <xf numFmtId="0" fontId="16" fillId="0" borderId="0" xfId="0" applyFont="1" applyAlignment="1">
      <alignment horizontal="left" vertical="center" indent="1"/>
    </xf>
    <xf numFmtId="165" fontId="7" fillId="0" borderId="0" xfId="0" applyNumberFormat="1" applyFont="1" applyAlignment="1">
      <alignment horizontal="right" vertical="center" indent="1"/>
    </xf>
    <xf numFmtId="3" fontId="15" fillId="0" borderId="0" xfId="0" applyNumberFormat="1" applyFont="1" applyAlignment="1">
      <alignment horizontal="left" vertical="center" indent="1"/>
    </xf>
    <xf numFmtId="3" fontId="16" fillId="0" borderId="0" xfId="0" applyNumberFormat="1" applyFont="1" applyAlignment="1">
      <alignment horizontal="left" vertical="center" indent="1"/>
    </xf>
    <xf numFmtId="0" fontId="8" fillId="0" borderId="0" xfId="0" applyFont="1" applyAlignment="1">
      <alignment horizontal="left" vertical="center" indent="1"/>
    </xf>
    <xf numFmtId="0" fontId="16" fillId="0" borderId="0" xfId="0" applyFont="1" applyAlignment="1">
      <alignment horizontal="right" vertical="center" wrapText="1" indent="1"/>
    </xf>
    <xf numFmtId="16" fontId="15" fillId="0" borderId="0" xfId="0" applyNumberFormat="1" applyFont="1" applyAlignment="1">
      <alignment horizontal="left" vertical="center" indent="1"/>
    </xf>
    <xf numFmtId="0" fontId="17" fillId="0" borderId="0" xfId="1" applyFont="1" applyAlignment="1" applyProtection="1">
      <alignment horizontal="left" vertical="center" indent="1"/>
    </xf>
    <xf numFmtId="0" fontId="15" fillId="0" borderId="0" xfId="0" applyFont="1" applyAlignment="1">
      <alignment horizontal="left" vertical="center" wrapText="1" indent="1"/>
    </xf>
    <xf numFmtId="0" fontId="18" fillId="0" borderId="0" xfId="0" applyFont="1" applyAlignment="1">
      <alignment horizontal="left" vertical="center" indent="1"/>
    </xf>
    <xf numFmtId="165" fontId="14" fillId="0" borderId="0" xfId="0" applyNumberFormat="1" applyFont="1" applyAlignment="1">
      <alignment horizontal="left" vertical="center" indent="1"/>
    </xf>
    <xf numFmtId="167" fontId="15" fillId="0" borderId="0" xfId="0" applyNumberFormat="1" applyFont="1" applyAlignment="1">
      <alignment horizontal="left" vertical="center" indent="1"/>
    </xf>
    <xf numFmtId="166" fontId="15" fillId="0" borderId="0" xfId="0" applyNumberFormat="1" applyFont="1" applyAlignment="1">
      <alignment horizontal="left" vertical="center" indent="1"/>
    </xf>
    <xf numFmtId="167" fontId="3" fillId="0" borderId="0" xfId="0" applyNumberFormat="1" applyFont="1" applyAlignment="1">
      <alignment horizontal="left" vertical="center" indent="1"/>
    </xf>
    <xf numFmtId="0" fontId="3" fillId="0" borderId="0" xfId="0" applyFont="1" applyAlignment="1">
      <alignment horizontal="center"/>
    </xf>
    <xf numFmtId="0" fontId="9" fillId="0" borderId="0" xfId="1" applyFont="1" applyFill="1" applyAlignment="1" applyProtection="1">
      <alignment horizontal="left" vertical="center" indent="1"/>
    </xf>
    <xf numFmtId="3" fontId="18" fillId="3" borderId="0" xfId="0" applyNumberFormat="1" applyFont="1" applyFill="1" applyAlignment="1">
      <alignment horizontal="right" vertical="center" indent="1"/>
    </xf>
    <xf numFmtId="0" fontId="15" fillId="0" borderId="1" xfId="0" applyFont="1" applyBorder="1" applyAlignment="1">
      <alignment horizontal="left" vertical="center" indent="1"/>
    </xf>
    <xf numFmtId="3" fontId="15" fillId="0" borderId="1" xfId="0" applyNumberFormat="1" applyFont="1" applyBorder="1" applyAlignment="1">
      <alignment horizontal="right" vertical="center" indent="1"/>
    </xf>
    <xf numFmtId="0" fontId="3" fillId="0" borderId="1" xfId="0" applyFont="1" applyBorder="1"/>
    <xf numFmtId="165" fontId="15" fillId="0" borderId="1" xfId="0" applyNumberFormat="1" applyFont="1" applyBorder="1" applyAlignment="1">
      <alignment horizontal="right" vertical="center" indent="1"/>
    </xf>
    <xf numFmtId="0" fontId="3" fillId="0" borderId="1" xfId="0" applyFont="1" applyBorder="1" applyAlignment="1">
      <alignment horizontal="right" vertical="center" indent="1"/>
    </xf>
    <xf numFmtId="3" fontId="15" fillId="0" borderId="1" xfId="0" applyNumberFormat="1" applyFont="1" applyBorder="1" applyAlignment="1">
      <alignment horizontal="left" vertical="center" indent="1"/>
    </xf>
    <xf numFmtId="0" fontId="15" fillId="0" borderId="1" xfId="0" applyFont="1" applyBorder="1" applyAlignment="1">
      <alignment horizontal="right" vertical="center" indent="1"/>
    </xf>
    <xf numFmtId="0" fontId="14" fillId="0" borderId="1" xfId="0" applyFont="1" applyBorder="1" applyAlignment="1">
      <alignment horizontal="right" vertical="center" indent="1"/>
    </xf>
    <xf numFmtId="0" fontId="14" fillId="3" borderId="1" xfId="0" applyFont="1" applyFill="1" applyBorder="1" applyAlignment="1">
      <alignment horizontal="right" vertical="center" indent="1"/>
    </xf>
    <xf numFmtId="0" fontId="3" fillId="0" borderId="1" xfId="0" applyFont="1" applyBorder="1" applyAlignment="1">
      <alignment horizontal="left" vertical="center" indent="1"/>
    </xf>
    <xf numFmtId="3" fontId="14" fillId="3" borderId="1" xfId="0" applyNumberFormat="1" applyFont="1" applyFill="1" applyBorder="1" applyAlignment="1">
      <alignment horizontal="right" vertical="center" indent="1"/>
    </xf>
    <xf numFmtId="0" fontId="16" fillId="4" borderId="1" xfId="0" applyFont="1" applyFill="1" applyBorder="1" applyAlignment="1">
      <alignment horizontal="left" vertical="center" indent="1"/>
    </xf>
    <xf numFmtId="0" fontId="16" fillId="4" borderId="1" xfId="0" applyFont="1" applyFill="1" applyBorder="1" applyAlignment="1">
      <alignment horizontal="right" vertical="center" wrapText="1" indent="1"/>
    </xf>
    <xf numFmtId="0" fontId="15" fillId="4" borderId="1" xfId="0" applyFont="1" applyFill="1" applyBorder="1" applyAlignment="1">
      <alignment horizontal="right" vertical="center" indent="1"/>
    </xf>
    <xf numFmtId="0" fontId="3" fillId="4" borderId="1" xfId="0" applyFont="1" applyFill="1" applyBorder="1"/>
    <xf numFmtId="3" fontId="14" fillId="5" borderId="1" xfId="0" applyNumberFormat="1" applyFont="1" applyFill="1" applyBorder="1" applyAlignment="1">
      <alignment horizontal="right" vertical="center" indent="1"/>
    </xf>
    <xf numFmtId="3" fontId="7" fillId="5" borderId="1" xfId="0" applyNumberFormat="1" applyFont="1" applyFill="1" applyBorder="1" applyAlignment="1">
      <alignment horizontal="right" vertical="center" indent="1"/>
    </xf>
    <xf numFmtId="3" fontId="10" fillId="3" borderId="0" xfId="0" applyNumberFormat="1" applyFont="1" applyFill="1" applyAlignment="1">
      <alignment horizontal="right" vertical="center" indent="1"/>
    </xf>
    <xf numFmtId="3" fontId="18" fillId="5" borderId="0" xfId="0" applyNumberFormat="1" applyFont="1" applyFill="1" applyAlignment="1">
      <alignment horizontal="right" vertical="center" indent="1"/>
    </xf>
    <xf numFmtId="3" fontId="15" fillId="3" borderId="1" xfId="0" applyNumberFormat="1" applyFont="1" applyFill="1" applyBorder="1" applyAlignment="1">
      <alignment horizontal="right" vertical="center" indent="1"/>
    </xf>
    <xf numFmtId="3" fontId="18" fillId="3" borderId="1" xfId="0" applyNumberFormat="1" applyFont="1" applyFill="1" applyBorder="1" applyAlignment="1">
      <alignment horizontal="right" vertical="center" indent="1"/>
    </xf>
    <xf numFmtId="3" fontId="16" fillId="2" borderId="0" xfId="0" applyNumberFormat="1" applyFont="1" applyFill="1" applyAlignment="1">
      <alignment horizontal="left" vertical="center" wrapText="1" indent="1"/>
    </xf>
    <xf numFmtId="3" fontId="14" fillId="6" borderId="1" xfId="0" applyNumberFormat="1" applyFont="1" applyFill="1" applyBorder="1" applyAlignment="1">
      <alignment horizontal="right" vertical="center" indent="1"/>
    </xf>
    <xf numFmtId="0" fontId="8" fillId="0" borderId="0" xfId="0" applyFont="1" applyAlignment="1">
      <alignment horizontal="left" indent="1"/>
    </xf>
    <xf numFmtId="3" fontId="14" fillId="6" borderId="0" xfId="0" applyNumberFormat="1" applyFont="1" applyFill="1" applyAlignment="1">
      <alignment horizontal="right" vertical="center" indent="1"/>
    </xf>
    <xf numFmtId="0" fontId="3" fillId="0" borderId="0" xfId="0" applyFont="1" applyAlignment="1">
      <alignment horizontal="center" vertical="center"/>
    </xf>
    <xf numFmtId="0" fontId="13" fillId="0" borderId="0" xfId="0" applyFont="1" applyAlignment="1">
      <alignment horizontal="center" vertical="center"/>
    </xf>
    <xf numFmtId="0" fontId="14" fillId="6" borderId="1" xfId="0" applyFont="1" applyFill="1" applyBorder="1" applyAlignment="1">
      <alignment horizontal="right" vertical="center" indent="1"/>
    </xf>
    <xf numFmtId="165" fontId="15" fillId="0" borderId="0" xfId="0" applyNumberFormat="1" applyFont="1" applyAlignment="1">
      <alignment horizontal="right" vertical="center" indent="1"/>
    </xf>
    <xf numFmtId="165" fontId="3" fillId="0" borderId="0" xfId="0" applyNumberFormat="1" applyFont="1" applyAlignment="1">
      <alignment horizontal="right" vertical="center" indent="1"/>
    </xf>
    <xf numFmtId="0" fontId="3" fillId="0" borderId="0" xfId="0" applyFont="1" applyAlignment="1">
      <alignment horizontal="right" vertical="center" indent="1"/>
    </xf>
    <xf numFmtId="9" fontId="3" fillId="0" borderId="0" xfId="0" applyNumberFormat="1" applyFont="1" applyAlignment="1">
      <alignment horizontal="right" vertical="center" indent="1"/>
    </xf>
    <xf numFmtId="0" fontId="15" fillId="0" borderId="0" xfId="0" applyFont="1" applyAlignment="1">
      <alignment horizontal="right" vertical="center" indent="1"/>
    </xf>
    <xf numFmtId="164" fontId="15" fillId="0" borderId="0" xfId="0" applyNumberFormat="1" applyFont="1" applyAlignment="1">
      <alignment horizontal="left" vertical="center" indent="1"/>
    </xf>
    <xf numFmtId="0" fontId="10" fillId="0" borderId="0" xfId="0" applyFont="1" applyAlignment="1">
      <alignment horizontal="left" vertical="center" indent="1"/>
    </xf>
    <xf numFmtId="0" fontId="7" fillId="0" borderId="0" xfId="0" applyFont="1" applyAlignment="1">
      <alignment horizontal="right"/>
    </xf>
    <xf numFmtId="0" fontId="15" fillId="0" borderId="6" xfId="0" applyFont="1" applyBorder="1" applyAlignment="1">
      <alignment horizontal="left" vertical="center" indent="1"/>
    </xf>
    <xf numFmtId="0" fontId="15" fillId="0" borderId="1" xfId="0" applyFont="1" applyBorder="1" applyAlignment="1">
      <alignment horizontal="center" vertical="center"/>
    </xf>
    <xf numFmtId="3" fontId="15" fillId="0" borderId="1" xfId="0" applyNumberFormat="1" applyFont="1" applyBorder="1" applyAlignment="1">
      <alignment horizontal="center" vertical="center"/>
    </xf>
    <xf numFmtId="165" fontId="2" fillId="0" borderId="0" xfId="1" applyNumberFormat="1" applyAlignment="1" applyProtection="1">
      <alignment horizontal="left" vertical="center" indent="1"/>
    </xf>
    <xf numFmtId="165" fontId="21" fillId="0" borderId="0" xfId="0" applyNumberFormat="1" applyFont="1" applyAlignment="1">
      <alignment horizontal="right" vertical="center" indent="1"/>
    </xf>
    <xf numFmtId="0" fontId="20" fillId="0" borderId="0" xfId="0" applyFont="1" applyAlignment="1">
      <alignment horizontal="left" vertical="center"/>
    </xf>
    <xf numFmtId="0" fontId="16" fillId="4" borderId="2" xfId="0" applyFont="1" applyFill="1" applyBorder="1" applyAlignment="1">
      <alignment horizontal="left" vertical="center" indent="1"/>
    </xf>
    <xf numFmtId="0" fontId="16" fillId="4" borderId="3" xfId="0" applyFont="1" applyFill="1" applyBorder="1" applyAlignment="1">
      <alignment horizontal="left" vertical="center" indent="1"/>
    </xf>
    <xf numFmtId="0" fontId="16" fillId="4" borderId="4" xfId="0" applyFont="1" applyFill="1" applyBorder="1" applyAlignment="1">
      <alignment horizontal="left" vertical="center" indent="1"/>
    </xf>
    <xf numFmtId="3" fontId="15" fillId="0" borderId="5" xfId="0" applyNumberFormat="1" applyFont="1" applyBorder="1" applyAlignment="1">
      <alignment horizontal="right" vertical="center" indent="1"/>
    </xf>
    <xf numFmtId="0" fontId="16" fillId="4" borderId="1" xfId="0" applyFont="1" applyFill="1" applyBorder="1" applyAlignment="1">
      <alignment horizontal="left" vertical="center" wrapText="1" indent="1"/>
    </xf>
    <xf numFmtId="0" fontId="20" fillId="0" borderId="1" xfId="0" applyFont="1" applyBorder="1" applyAlignment="1">
      <alignment horizontal="left" vertical="center" indent="1"/>
    </xf>
    <xf numFmtId="4" fontId="20" fillId="0" borderId="1" xfId="0" applyNumberFormat="1" applyFont="1" applyBorder="1" applyAlignment="1">
      <alignment horizontal="right" vertical="center" indent="1"/>
    </xf>
    <xf numFmtId="168" fontId="20" fillId="0" borderId="1" xfId="0" applyNumberFormat="1" applyFont="1" applyBorder="1" applyAlignment="1">
      <alignment horizontal="right" vertical="center" indent="1"/>
    </xf>
    <xf numFmtId="0" fontId="20" fillId="0" borderId="2" xfId="0" applyFont="1" applyBorder="1" applyAlignment="1">
      <alignment horizontal="left" vertical="center" indent="1"/>
    </xf>
    <xf numFmtId="0" fontId="20" fillId="0" borderId="3" xfId="0" applyFont="1" applyBorder="1" applyAlignment="1">
      <alignment horizontal="left" vertical="center" indent="1"/>
    </xf>
    <xf numFmtId="0" fontId="20" fillId="0" borderId="4" xfId="0" applyFont="1" applyBorder="1" applyAlignment="1">
      <alignment horizontal="left" vertical="center" indent="1"/>
    </xf>
    <xf numFmtId="0" fontId="20" fillId="9" borderId="1" xfId="0" applyFont="1" applyFill="1" applyBorder="1" applyAlignment="1">
      <alignment horizontal="left" vertical="center" indent="1"/>
    </xf>
    <xf numFmtId="4" fontId="20" fillId="9" borderId="1" xfId="0" applyNumberFormat="1" applyFont="1" applyFill="1" applyBorder="1" applyAlignment="1">
      <alignment horizontal="right" vertical="center" wrapText="1" indent="1"/>
    </xf>
    <xf numFmtId="4" fontId="20" fillId="9" borderId="1" xfId="0" applyNumberFormat="1" applyFont="1" applyFill="1" applyBorder="1" applyAlignment="1">
      <alignment horizontal="right" vertical="center" indent="1"/>
    </xf>
    <xf numFmtId="4" fontId="23" fillId="9" borderId="1" xfId="0" applyNumberFormat="1" applyFont="1" applyFill="1" applyBorder="1" applyAlignment="1">
      <alignment horizontal="right" vertical="center" indent="1"/>
    </xf>
    <xf numFmtId="168" fontId="20" fillId="9" borderId="1" xfId="0" applyNumberFormat="1" applyFont="1" applyFill="1" applyBorder="1" applyAlignment="1">
      <alignment horizontal="right" vertical="center" indent="1"/>
    </xf>
    <xf numFmtId="0" fontId="20" fillId="9" borderId="2" xfId="0" applyFont="1" applyFill="1" applyBorder="1" applyAlignment="1">
      <alignment horizontal="left" vertical="center" indent="1"/>
    </xf>
    <xf numFmtId="0" fontId="20" fillId="9" borderId="3" xfId="0" applyFont="1" applyFill="1" applyBorder="1" applyAlignment="1">
      <alignment horizontal="left" vertical="center" indent="1"/>
    </xf>
    <xf numFmtId="0" fontId="20" fillId="9" borderId="4" xfId="0" applyFont="1" applyFill="1" applyBorder="1" applyAlignment="1">
      <alignment horizontal="left" vertical="center" indent="1"/>
    </xf>
    <xf numFmtId="168" fontId="24" fillId="0" borderId="1" xfId="0" applyNumberFormat="1" applyFont="1" applyBorder="1" applyAlignment="1">
      <alignment horizontal="right" vertical="center" indent="1"/>
    </xf>
    <xf numFmtId="0" fontId="18" fillId="4" borderId="1" xfId="0" applyFont="1" applyFill="1" applyBorder="1" applyAlignment="1">
      <alignment horizontal="left" vertical="center" indent="1"/>
    </xf>
    <xf numFmtId="3" fontId="15" fillId="3" borderId="10" xfId="0" applyNumberFormat="1" applyFont="1" applyFill="1" applyBorder="1" applyAlignment="1">
      <alignment horizontal="right" vertical="center" indent="1"/>
    </xf>
    <xf numFmtId="3" fontId="15" fillId="3" borderId="13" xfId="0" applyNumberFormat="1" applyFont="1" applyFill="1" applyBorder="1" applyAlignment="1">
      <alignment horizontal="right" vertical="center" indent="1"/>
    </xf>
    <xf numFmtId="3" fontId="15" fillId="3" borderId="16" xfId="0" applyNumberFormat="1" applyFont="1" applyFill="1" applyBorder="1" applyAlignment="1">
      <alignment horizontal="right" vertical="center" indent="1"/>
    </xf>
    <xf numFmtId="164" fontId="15" fillId="0" borderId="11" xfId="0" applyNumberFormat="1" applyFont="1" applyBorder="1" applyAlignment="1">
      <alignment horizontal="left" vertical="center" indent="1"/>
    </xf>
    <xf numFmtId="0" fontId="15" fillId="0" borderId="11" xfId="0" applyFont="1" applyBorder="1" applyAlignment="1">
      <alignment horizontal="left" vertical="center" indent="1"/>
    </xf>
    <xf numFmtId="0" fontId="18" fillId="0" borderId="11" xfId="0" applyFont="1" applyBorder="1" applyAlignment="1">
      <alignment horizontal="center" vertical="center"/>
    </xf>
    <xf numFmtId="3" fontId="16" fillId="2" borderId="0" xfId="0" applyNumberFormat="1" applyFont="1" applyFill="1" applyAlignment="1">
      <alignment horizontal="right" vertical="center" wrapText="1" indent="1"/>
    </xf>
    <xf numFmtId="3" fontId="15" fillId="2" borderId="0" xfId="0" applyNumberFormat="1" applyFont="1" applyFill="1" applyAlignment="1">
      <alignment horizontal="right" vertical="center" wrapText="1" indent="1"/>
    </xf>
    <xf numFmtId="165" fontId="16" fillId="0" borderId="0" xfId="0" applyNumberFormat="1" applyFont="1" applyAlignment="1">
      <alignment horizontal="right" vertical="center" indent="1"/>
    </xf>
    <xf numFmtId="3" fontId="15" fillId="3" borderId="0" xfId="0" applyNumberFormat="1" applyFont="1" applyFill="1" applyAlignment="1">
      <alignment horizontal="right" vertical="center" wrapText="1" indent="1"/>
    </xf>
    <xf numFmtId="0" fontId="13" fillId="0" borderId="0" xfId="0" applyFont="1" applyAlignment="1">
      <alignment horizontal="left" vertical="center" wrapText="1" indent="1"/>
    </xf>
    <xf numFmtId="0" fontId="3" fillId="0" borderId="0" xfId="0" applyFont="1" applyAlignment="1">
      <alignment horizontal="left" vertical="center" wrapText="1" indent="1"/>
    </xf>
    <xf numFmtId="166" fontId="7" fillId="0" borderId="15" xfId="0" applyNumberFormat="1" applyFont="1" applyBorder="1"/>
    <xf numFmtId="0" fontId="2" fillId="0" borderId="0" xfId="1" applyBorder="1" applyAlignment="1" applyProtection="1">
      <alignment horizontal="left" vertical="center" indent="1"/>
    </xf>
    <xf numFmtId="0" fontId="20" fillId="0" borderId="0" xfId="0" applyFont="1" applyAlignment="1">
      <alignment horizontal="left" vertical="center"/>
    </xf>
    <xf numFmtId="0" fontId="20" fillId="0" borderId="11" xfId="0" applyFont="1" applyBorder="1" applyAlignment="1">
      <alignment horizontal="left" vertical="center"/>
    </xf>
    <xf numFmtId="0" fontId="15" fillId="0" borderId="0" xfId="0" applyFont="1" applyAlignment="1">
      <alignment horizontal="left" vertical="center" indent="1"/>
    </xf>
    <xf numFmtId="0" fontId="20" fillId="0" borderId="2" xfId="0" applyFont="1" applyBorder="1" applyAlignment="1">
      <alignment horizontal="left" vertical="center" indent="1"/>
    </xf>
    <xf numFmtId="0" fontId="20" fillId="0" borderId="3" xfId="0" applyFont="1" applyBorder="1" applyAlignment="1">
      <alignment horizontal="left" vertical="center" indent="1"/>
    </xf>
    <xf numFmtId="0" fontId="20" fillId="0" borderId="4" xfId="0" applyFont="1" applyBorder="1" applyAlignment="1">
      <alignment horizontal="left" vertical="center" indent="1"/>
    </xf>
    <xf numFmtId="0" fontId="20" fillId="0" borderId="11" xfId="0" applyFont="1" applyBorder="1" applyAlignment="1">
      <alignment horizontal="right" vertical="center" wrapText="1" indent="1"/>
    </xf>
    <xf numFmtId="0" fontId="15" fillId="0" borderId="12" xfId="0" applyFont="1" applyBorder="1" applyAlignment="1">
      <alignment horizontal="right" vertical="center" wrapText="1" indent="1"/>
    </xf>
    <xf numFmtId="0" fontId="15" fillId="0" borderId="14" xfId="0" applyFont="1" applyBorder="1" applyAlignment="1">
      <alignment horizontal="left" vertical="center" wrapText="1" indent="1"/>
    </xf>
    <xf numFmtId="0" fontId="15" fillId="0" borderId="15" xfId="0" applyFont="1" applyBorder="1" applyAlignment="1">
      <alignment horizontal="left" vertical="center" wrapText="1" indent="1"/>
    </xf>
    <xf numFmtId="0" fontId="18" fillId="0" borderId="0" xfId="0" applyFont="1" applyAlignment="1">
      <alignment horizontal="left" vertical="center" indent="1"/>
    </xf>
    <xf numFmtId="0" fontId="14" fillId="0" borderId="0" xfId="0" applyFont="1" applyAlignment="1">
      <alignment horizontal="left" vertical="center" indent="1"/>
    </xf>
    <xf numFmtId="0" fontId="16" fillId="0" borderId="0" xfId="0" applyFont="1" applyAlignment="1">
      <alignment horizontal="left" vertical="center" indent="1"/>
    </xf>
    <xf numFmtId="0" fontId="2" fillId="0" borderId="0" xfId="1" applyFill="1" applyBorder="1" applyAlignment="1" applyProtection="1">
      <alignment horizontal="left" vertical="center" wrapText="1" indent="1"/>
    </xf>
    <xf numFmtId="0" fontId="18" fillId="4" borderId="2" xfId="0" applyFont="1" applyFill="1" applyBorder="1" applyAlignment="1">
      <alignment horizontal="center" vertical="center"/>
    </xf>
    <xf numFmtId="0" fontId="18" fillId="4" borderId="4" xfId="0" applyFont="1" applyFill="1" applyBorder="1" applyAlignment="1">
      <alignment horizontal="center" vertical="center"/>
    </xf>
    <xf numFmtId="0" fontId="15" fillId="0" borderId="2" xfId="0" applyFont="1" applyBorder="1" applyAlignment="1">
      <alignment horizontal="left" vertical="center" indent="1"/>
    </xf>
    <xf numFmtId="0" fontId="15" fillId="0" borderId="4" xfId="0" applyFont="1" applyBorder="1" applyAlignment="1">
      <alignment horizontal="left" vertical="center" indent="1"/>
    </xf>
    <xf numFmtId="0" fontId="15" fillId="0" borderId="8" xfId="0" applyFont="1" applyBorder="1" applyAlignment="1">
      <alignment horizontal="left" vertical="center" indent="1"/>
    </xf>
    <xf numFmtId="0" fontId="15" fillId="0" borderId="9" xfId="0" applyFont="1" applyBorder="1" applyAlignment="1">
      <alignment horizontal="left" vertical="center" indent="1"/>
    </xf>
    <xf numFmtId="0" fontId="16" fillId="2" borderId="0" xfId="0" applyFont="1" applyFill="1" applyAlignment="1">
      <alignment horizontal="left" vertical="center" wrapText="1" indent="1"/>
    </xf>
    <xf numFmtId="0" fontId="16" fillId="4" borderId="2" xfId="0" applyFont="1" applyFill="1" applyBorder="1" applyAlignment="1">
      <alignment horizontal="left" vertical="center" indent="1"/>
    </xf>
    <xf numFmtId="0" fontId="16" fillId="4" borderId="4" xfId="0" applyFont="1" applyFill="1" applyBorder="1" applyAlignment="1">
      <alignment horizontal="left" vertical="center" indent="1"/>
    </xf>
    <xf numFmtId="3" fontId="14" fillId="0" borderId="2" xfId="0" applyNumberFormat="1" applyFont="1" applyBorder="1" applyAlignment="1">
      <alignment horizontal="right" vertical="center" indent="1"/>
    </xf>
    <xf numFmtId="3" fontId="14" fillId="0" borderId="3" xfId="0" applyNumberFormat="1" applyFont="1" applyBorder="1" applyAlignment="1">
      <alignment horizontal="right" vertical="center" indent="1"/>
    </xf>
    <xf numFmtId="3" fontId="14" fillId="0" borderId="4" xfId="0" applyNumberFormat="1" applyFont="1" applyBorder="1" applyAlignment="1">
      <alignment horizontal="right" vertical="center" indent="1"/>
    </xf>
    <xf numFmtId="0" fontId="2" fillId="2" borderId="0" xfId="1" applyFill="1" applyAlignment="1" applyProtection="1">
      <alignment horizontal="left" vertical="center" indent="1"/>
    </xf>
    <xf numFmtId="0" fontId="13" fillId="7" borderId="0" xfId="0" applyFont="1" applyFill="1" applyAlignment="1">
      <alignment horizontal="left" vertical="center" indent="1"/>
    </xf>
    <xf numFmtId="0" fontId="15" fillId="0" borderId="7" xfId="0" applyFont="1" applyBorder="1" applyAlignment="1">
      <alignment horizontal="left" vertical="center" wrapText="1" indent="1"/>
    </xf>
    <xf numFmtId="0" fontId="15" fillId="0" borderId="0" xfId="0" applyFont="1" applyAlignment="1">
      <alignment horizontal="left" vertical="center" wrapText="1" indent="1"/>
    </xf>
    <xf numFmtId="16" fontId="15" fillId="0" borderId="2" xfId="0" applyNumberFormat="1" applyFont="1" applyBorder="1" applyAlignment="1">
      <alignment horizontal="left" vertical="center" indent="1"/>
    </xf>
    <xf numFmtId="16" fontId="15" fillId="0" borderId="4" xfId="0" applyNumberFormat="1" applyFont="1" applyBorder="1" applyAlignment="1">
      <alignment horizontal="left" vertical="center" indent="1"/>
    </xf>
    <xf numFmtId="0" fontId="13" fillId="8" borderId="0" xfId="0" applyFont="1" applyFill="1" applyAlignment="1">
      <alignment horizontal="left" vertical="center" indent="1"/>
    </xf>
    <xf numFmtId="0" fontId="18" fillId="0" borderId="2" xfId="0" applyFont="1" applyBorder="1" applyAlignment="1">
      <alignment horizontal="right" vertical="center" indent="1"/>
    </xf>
    <xf numFmtId="0" fontId="18" fillId="0" borderId="4" xfId="0" applyFont="1" applyBorder="1" applyAlignment="1">
      <alignment horizontal="right" vertical="center" indent="1"/>
    </xf>
    <xf numFmtId="0" fontId="15" fillId="0" borderId="2" xfId="0" applyFont="1" applyBorder="1" applyAlignment="1">
      <alignment horizontal="left" vertical="center" wrapText="1" indent="1"/>
    </xf>
    <xf numFmtId="0" fontId="15" fillId="0" borderId="4" xfId="0" applyFont="1" applyBorder="1" applyAlignment="1">
      <alignment horizontal="left" vertical="center" wrapText="1" indent="1"/>
    </xf>
    <xf numFmtId="3" fontId="14" fillId="0" borderId="1" xfId="0" applyNumberFormat="1" applyFont="1" applyBorder="1" applyAlignment="1">
      <alignment horizontal="right" vertical="center" indent="1"/>
    </xf>
    <xf numFmtId="0" fontId="15" fillId="0" borderId="3" xfId="0" applyFont="1" applyBorder="1" applyAlignment="1">
      <alignment horizontal="left" vertical="center" indent="1"/>
    </xf>
    <xf numFmtId="0" fontId="15" fillId="0" borderId="2" xfId="0" applyFont="1" applyBorder="1" applyAlignment="1">
      <alignment horizontal="center"/>
    </xf>
    <xf numFmtId="0" fontId="15" fillId="0" borderId="4" xfId="0" applyFont="1" applyBorder="1" applyAlignment="1">
      <alignment horizontal="center"/>
    </xf>
    <xf numFmtId="0" fontId="5" fillId="0" borderId="2" xfId="1" applyFont="1" applyBorder="1" applyAlignment="1" applyProtection="1">
      <alignment horizontal="left" vertical="center" indent="1"/>
    </xf>
    <xf numFmtId="0" fontId="5" fillId="0" borderId="3" xfId="1" applyFont="1" applyBorder="1" applyAlignment="1" applyProtection="1">
      <alignment horizontal="left" vertical="center" indent="1"/>
    </xf>
    <xf numFmtId="0" fontId="5" fillId="0" borderId="4" xfId="1" applyFont="1" applyBorder="1" applyAlignment="1" applyProtection="1">
      <alignment horizontal="left" vertical="center" indent="1"/>
    </xf>
    <xf numFmtId="0" fontId="2" fillId="0" borderId="2" xfId="1" applyBorder="1" applyAlignment="1" applyProtection="1">
      <alignment horizontal="left" vertical="center" indent="1"/>
    </xf>
    <xf numFmtId="0" fontId="2" fillId="0" borderId="4" xfId="1" applyBorder="1" applyAlignment="1" applyProtection="1">
      <alignment horizontal="left" vertical="center" indent="1"/>
    </xf>
    <xf numFmtId="0" fontId="7" fillId="0" borderId="8" xfId="0" applyFont="1" applyBorder="1" applyAlignment="1">
      <alignment horizontal="left" vertical="center" wrapText="1" indent="1"/>
    </xf>
    <xf numFmtId="0" fontId="7" fillId="0" borderId="7" xfId="0" applyFont="1" applyBorder="1" applyAlignment="1">
      <alignment horizontal="left" vertical="center" indent="1"/>
    </xf>
    <xf numFmtId="0" fontId="7" fillId="0" borderId="9" xfId="0" applyFont="1" applyBorder="1" applyAlignment="1">
      <alignment horizontal="left" vertical="center" indent="1"/>
    </xf>
    <xf numFmtId="0" fontId="16" fillId="4" borderId="0" xfId="0" applyFont="1" applyFill="1" applyAlignment="1">
      <alignment horizontal="left" vertical="center" indent="1"/>
    </xf>
    <xf numFmtId="165" fontId="2" fillId="0" borderId="0" xfId="1" applyNumberFormat="1" applyAlignment="1" applyProtection="1">
      <alignment horizontal="left" vertical="center" indent="1"/>
    </xf>
    <xf numFmtId="0" fontId="2" fillId="0" borderId="2" xfId="1" applyFill="1" applyBorder="1" applyAlignment="1" applyProtection="1">
      <alignment horizontal="left" vertical="center" indent="1"/>
    </xf>
    <xf numFmtId="0" fontId="2" fillId="0" borderId="3" xfId="1" applyFill="1" applyBorder="1" applyAlignment="1" applyProtection="1">
      <alignment horizontal="left" vertical="center" indent="1"/>
    </xf>
    <xf numFmtId="0" fontId="2" fillId="0" borderId="4" xfId="1" applyFill="1" applyBorder="1" applyAlignment="1" applyProtection="1">
      <alignment horizontal="left" vertical="center" indent="1"/>
    </xf>
    <xf numFmtId="0" fontId="16" fillId="2" borderId="0" xfId="0" applyFont="1" applyFill="1" applyAlignment="1">
      <alignment horizontal="left" vertical="center" indent="1"/>
    </xf>
    <xf numFmtId="0" fontId="19" fillId="2" borderId="0" xfId="0" applyFont="1" applyFill="1" applyAlignment="1">
      <alignment horizontal="left" vertical="center" indent="1"/>
    </xf>
    <xf numFmtId="0" fontId="14" fillId="0" borderId="2" xfId="0" applyFont="1" applyBorder="1" applyAlignment="1">
      <alignment horizontal="right" vertical="center" indent="1"/>
    </xf>
    <xf numFmtId="0" fontId="14" fillId="0" borderId="3" xfId="0" applyFont="1" applyBorder="1" applyAlignment="1">
      <alignment horizontal="right" vertical="center" indent="1"/>
    </xf>
    <xf numFmtId="0" fontId="14" fillId="0" borderId="4" xfId="0" applyFont="1" applyBorder="1" applyAlignment="1">
      <alignment horizontal="right" vertical="center" indent="1"/>
    </xf>
    <xf numFmtId="3" fontId="16" fillId="2" borderId="0" xfId="0" applyNumberFormat="1" applyFont="1" applyFill="1" applyAlignment="1">
      <alignment horizontal="left" vertical="center" wrapText="1" indent="1"/>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14" xfId="0" applyFont="1" applyBorder="1" applyAlignment="1">
      <alignment horizontal="left" vertical="center" wrapText="1" indent="1"/>
    </xf>
    <xf numFmtId="0" fontId="3" fillId="0" borderId="17" xfId="0" applyFont="1" applyBorder="1" applyAlignment="1">
      <alignment horizontal="left" vertical="center" wrapText="1" indent="1"/>
    </xf>
    <xf numFmtId="0" fontId="7" fillId="0" borderId="2" xfId="0" applyFont="1" applyBorder="1" applyAlignment="1">
      <alignment horizontal="right" vertical="center" indent="1"/>
    </xf>
    <xf numFmtId="0" fontId="7" fillId="0" borderId="3" xfId="0" applyFont="1" applyBorder="1" applyAlignment="1">
      <alignment horizontal="right" vertical="center" indent="1"/>
    </xf>
    <xf numFmtId="0" fontId="7" fillId="0" borderId="4" xfId="0" applyFont="1" applyBorder="1" applyAlignment="1">
      <alignment horizontal="right" vertical="center" indent="1"/>
    </xf>
    <xf numFmtId="0" fontId="22" fillId="8" borderId="0" xfId="0" applyFont="1" applyFill="1" applyAlignment="1">
      <alignment horizontal="center" vertical="center" wrapText="1"/>
    </xf>
    <xf numFmtId="0" fontId="22" fillId="8" borderId="0" xfId="0" applyFont="1" applyFill="1" applyAlignment="1">
      <alignment horizontal="center" vertical="center"/>
    </xf>
    <xf numFmtId="0" fontId="16" fillId="4" borderId="3" xfId="0" applyFont="1" applyFill="1" applyBorder="1" applyAlignment="1">
      <alignment horizontal="left" vertical="center" indent="1"/>
    </xf>
    <xf numFmtId="0" fontId="15" fillId="2" borderId="0" xfId="0" applyFont="1" applyFill="1" applyAlignment="1">
      <alignment horizontal="left" vertical="center" wrapText="1" indent="1"/>
    </xf>
    <xf numFmtId="0" fontId="13" fillId="7" borderId="0" xfId="0" applyFont="1" applyFill="1" applyAlignment="1">
      <alignment horizontal="center" vertical="center"/>
    </xf>
    <xf numFmtId="0" fontId="14" fillId="0" borderId="1" xfId="0" applyFont="1" applyBorder="1" applyAlignment="1">
      <alignment horizontal="right" vertical="center" indent="1"/>
    </xf>
    <xf numFmtId="3" fontId="2" fillId="2" borderId="0" xfId="1" applyNumberFormat="1" applyFill="1" applyAlignment="1" applyProtection="1">
      <alignment horizontal="center" vertical="center"/>
    </xf>
  </cellXfs>
  <cellStyles count="2">
    <cellStyle name="Hyperlink" xfId="1" builtinId="8"/>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SA Annual Carbon Footprint (Mt)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936474042439608E-2"/>
          <c:y val="0.11814382188249437"/>
          <c:w val="0.92605515147470974"/>
          <c:h val="0.69158289233216308"/>
        </c:manualLayout>
      </c:layout>
      <c:lineChart>
        <c:grouping val="standard"/>
        <c:varyColors val="0"/>
        <c:ser>
          <c:idx val="0"/>
          <c:order val="0"/>
          <c:tx>
            <c:strRef>
              <c:f>'Carbon Neutral Calc'!$C$118</c:f>
              <c:strCache>
                <c:ptCount val="1"/>
                <c:pt idx="0">
                  <c:v>Scope 1
(Mt)</c:v>
                </c:pt>
              </c:strCache>
            </c:strRef>
          </c:tx>
          <c:spPr>
            <a:ln w="28575" cap="rnd">
              <a:solidFill>
                <a:schemeClr val="accent1"/>
              </a:solidFill>
              <a:round/>
            </a:ln>
            <a:effectLst/>
          </c:spPr>
          <c:marker>
            <c:symbol val="none"/>
          </c:marker>
          <c:cat>
            <c:numRef>
              <c:f>'Carbon Neutral Calc'!$B$119:$B$139</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'Carbon Neutral Calc'!$C$119:$C$139</c:f>
              <c:numCache>
                <c:formatCode>#,##0.00</c:formatCode>
                <c:ptCount val="21"/>
                <c:pt idx="0">
                  <c:v>2.5299999999999998</c:v>
                </c:pt>
                <c:pt idx="1">
                  <c:v>5.88</c:v>
                </c:pt>
                <c:pt idx="2">
                  <c:v>3.08</c:v>
                </c:pt>
                <c:pt idx="3">
                  <c:v>2.4300000000000002</c:v>
                </c:pt>
                <c:pt idx="4">
                  <c:v>2.59</c:v>
                </c:pt>
                <c:pt idx="5">
                  <c:v>2.27</c:v>
                </c:pt>
                <c:pt idx="6">
                  <c:v>1.38</c:v>
                </c:pt>
                <c:pt idx="7">
                  <c:v>1.51</c:v>
                </c:pt>
                <c:pt idx="8">
                  <c:v>1.37</c:v>
                </c:pt>
                <c:pt idx="9">
                  <c:v>1.22</c:v>
                </c:pt>
                <c:pt idx="10">
                  <c:v>1.63</c:v>
                </c:pt>
                <c:pt idx="11">
                  <c:v>1.25</c:v>
                </c:pt>
                <c:pt idx="12">
                  <c:v>1.3</c:v>
                </c:pt>
                <c:pt idx="13">
                  <c:v>1.3</c:v>
                </c:pt>
                <c:pt idx="14">
                  <c:v>1.5</c:v>
                </c:pt>
                <c:pt idx="15">
                  <c:v>1.25</c:v>
                </c:pt>
                <c:pt idx="16">
                  <c:v>0</c:v>
                </c:pt>
                <c:pt idx="17">
                  <c:v>0</c:v>
                </c:pt>
                <c:pt idx="18">
                  <c:v>0</c:v>
                </c:pt>
                <c:pt idx="19">
                  <c:v>0</c:v>
                </c:pt>
                <c:pt idx="20">
                  <c:v>0</c:v>
                </c:pt>
              </c:numCache>
            </c:numRef>
          </c:val>
          <c:smooth val="0"/>
          <c:extLst>
            <c:ext xmlns:c16="http://schemas.microsoft.com/office/drawing/2014/chart" uri="{C3380CC4-5D6E-409C-BE32-E72D297353CC}">
              <c16:uniqueId val="{00000000-63B4-411B-A3C1-121DED3DCDC3}"/>
            </c:ext>
          </c:extLst>
        </c:ser>
        <c:ser>
          <c:idx val="1"/>
          <c:order val="1"/>
          <c:tx>
            <c:strRef>
              <c:f>'Carbon Neutral Calc'!$D$118</c:f>
              <c:strCache>
                <c:ptCount val="1"/>
                <c:pt idx="0">
                  <c:v>Scope 2
(Mt)</c:v>
                </c:pt>
              </c:strCache>
            </c:strRef>
          </c:tx>
          <c:spPr>
            <a:ln w="28575" cap="rnd">
              <a:solidFill>
                <a:schemeClr val="accent2"/>
              </a:solidFill>
              <a:round/>
            </a:ln>
            <a:effectLst/>
          </c:spPr>
          <c:marker>
            <c:symbol val="none"/>
          </c:marker>
          <c:cat>
            <c:numRef>
              <c:f>'Carbon Neutral Calc'!$B$119:$B$139</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'Carbon Neutral Calc'!$D$119:$D$139</c:f>
              <c:numCache>
                <c:formatCode>#,##0.00</c:formatCode>
                <c:ptCount val="21"/>
                <c:pt idx="0">
                  <c:v>0.1</c:v>
                </c:pt>
                <c:pt idx="1">
                  <c:v>0.05</c:v>
                </c:pt>
                <c:pt idx="2">
                  <c:v>0.03</c:v>
                </c:pt>
                <c:pt idx="3">
                  <c:v>0.02</c:v>
                </c:pt>
                <c:pt idx="4">
                  <c:v>0.03</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1-63B4-411B-A3C1-121DED3DCDC3}"/>
            </c:ext>
          </c:extLst>
        </c:ser>
        <c:ser>
          <c:idx val="2"/>
          <c:order val="2"/>
          <c:tx>
            <c:strRef>
              <c:f>'Carbon Neutral Calc'!$E$118</c:f>
              <c:strCache>
                <c:ptCount val="1"/>
                <c:pt idx="0">
                  <c:v>Scope 3
(Mt)</c:v>
                </c:pt>
              </c:strCache>
            </c:strRef>
          </c:tx>
          <c:spPr>
            <a:ln w="28575" cap="rnd">
              <a:solidFill>
                <a:schemeClr val="accent3"/>
              </a:solidFill>
              <a:round/>
            </a:ln>
            <a:effectLst/>
          </c:spPr>
          <c:marker>
            <c:symbol val="none"/>
          </c:marker>
          <c:cat>
            <c:numRef>
              <c:f>'Carbon Neutral Calc'!$B$119:$B$139</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'Carbon Neutral Calc'!$E$119:$E$139</c:f>
              <c:numCache>
                <c:formatCode>#,##0.00</c:formatCode>
                <c:ptCount val="21"/>
                <c:pt idx="0">
                  <c:v>7.22</c:v>
                </c:pt>
                <c:pt idx="1">
                  <c:v>19.68</c:v>
                </c:pt>
                <c:pt idx="2">
                  <c:v>19.05</c:v>
                </c:pt>
                <c:pt idx="3">
                  <c:v>11.09</c:v>
                </c:pt>
                <c:pt idx="4">
                  <c:v>8.76</c:v>
                </c:pt>
                <c:pt idx="5">
                  <c:v>5.66</c:v>
                </c:pt>
                <c:pt idx="6">
                  <c:v>16.07</c:v>
                </c:pt>
                <c:pt idx="7">
                  <c:v>8.6199999999999992</c:v>
                </c:pt>
                <c:pt idx="8">
                  <c:v>8.99</c:v>
                </c:pt>
                <c:pt idx="9">
                  <c:v>10.78</c:v>
                </c:pt>
                <c:pt idx="10">
                  <c:v>4.7699999999999996</c:v>
                </c:pt>
                <c:pt idx="11">
                  <c:v>3.53</c:v>
                </c:pt>
                <c:pt idx="12">
                  <c:v>3.71</c:v>
                </c:pt>
                <c:pt idx="13">
                  <c:v>1.1000000000000001</c:v>
                </c:pt>
                <c:pt idx="14">
                  <c:v>3.7</c:v>
                </c:pt>
                <c:pt idx="15">
                  <c:v>0.18</c:v>
                </c:pt>
                <c:pt idx="16">
                  <c:v>0</c:v>
                </c:pt>
                <c:pt idx="17">
                  <c:v>0</c:v>
                </c:pt>
                <c:pt idx="18">
                  <c:v>0</c:v>
                </c:pt>
                <c:pt idx="19">
                  <c:v>0</c:v>
                </c:pt>
                <c:pt idx="20">
                  <c:v>0</c:v>
                </c:pt>
              </c:numCache>
            </c:numRef>
          </c:val>
          <c:smooth val="0"/>
          <c:extLst>
            <c:ext xmlns:c16="http://schemas.microsoft.com/office/drawing/2014/chart" uri="{C3380CC4-5D6E-409C-BE32-E72D297353CC}">
              <c16:uniqueId val="{00000002-63B4-411B-A3C1-121DED3DCDC3}"/>
            </c:ext>
          </c:extLst>
        </c:ser>
        <c:ser>
          <c:idx val="3"/>
          <c:order val="3"/>
          <c:tx>
            <c:strRef>
              <c:f>'Carbon Neutral Calc'!$F$118</c:f>
              <c:strCache>
                <c:ptCount val="1"/>
                <c:pt idx="0">
                  <c:v>Total
(Mt)</c:v>
                </c:pt>
              </c:strCache>
            </c:strRef>
          </c:tx>
          <c:spPr>
            <a:ln w="28575" cap="rnd">
              <a:solidFill>
                <a:schemeClr val="accent4"/>
              </a:solidFill>
              <a:round/>
            </a:ln>
            <a:effectLst/>
          </c:spPr>
          <c:marker>
            <c:symbol val="none"/>
          </c:marker>
          <c:cat>
            <c:numRef>
              <c:f>'Carbon Neutral Calc'!$B$119:$B$139</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'Carbon Neutral Calc'!$F$119:$F$139</c:f>
              <c:numCache>
                <c:formatCode>#,##0.00</c:formatCode>
                <c:ptCount val="21"/>
                <c:pt idx="0">
                  <c:v>9.85</c:v>
                </c:pt>
                <c:pt idx="1">
                  <c:v>25.61</c:v>
                </c:pt>
                <c:pt idx="2">
                  <c:v>22.16</c:v>
                </c:pt>
                <c:pt idx="3">
                  <c:v>13.54</c:v>
                </c:pt>
                <c:pt idx="4">
                  <c:v>11.379999999999999</c:v>
                </c:pt>
                <c:pt idx="5">
                  <c:v>7.93</c:v>
                </c:pt>
                <c:pt idx="6">
                  <c:v>17.45</c:v>
                </c:pt>
                <c:pt idx="7">
                  <c:v>10.129999999999999</c:v>
                </c:pt>
                <c:pt idx="8">
                  <c:v>10.36</c:v>
                </c:pt>
                <c:pt idx="9">
                  <c:v>12</c:v>
                </c:pt>
                <c:pt idx="10">
                  <c:v>6.3999999999999995</c:v>
                </c:pt>
                <c:pt idx="11">
                  <c:v>4.7799999999999994</c:v>
                </c:pt>
                <c:pt idx="12">
                  <c:v>5.01</c:v>
                </c:pt>
                <c:pt idx="13">
                  <c:v>2.4000000000000004</c:v>
                </c:pt>
                <c:pt idx="14">
                  <c:v>5.2</c:v>
                </c:pt>
                <c:pt idx="15">
                  <c:v>1.43</c:v>
                </c:pt>
                <c:pt idx="16">
                  <c:v>0</c:v>
                </c:pt>
                <c:pt idx="17">
                  <c:v>0</c:v>
                </c:pt>
                <c:pt idx="18">
                  <c:v>0</c:v>
                </c:pt>
                <c:pt idx="19">
                  <c:v>0</c:v>
                </c:pt>
                <c:pt idx="20">
                  <c:v>0</c:v>
                </c:pt>
              </c:numCache>
            </c:numRef>
          </c:val>
          <c:smooth val="0"/>
          <c:extLst>
            <c:ext xmlns:c16="http://schemas.microsoft.com/office/drawing/2014/chart" uri="{C3380CC4-5D6E-409C-BE32-E72D297353CC}">
              <c16:uniqueId val="{00000003-63B4-411B-A3C1-121DED3DCDC3}"/>
            </c:ext>
          </c:extLst>
        </c:ser>
        <c:dLbls>
          <c:showLegendKey val="0"/>
          <c:showVal val="0"/>
          <c:showCatName val="0"/>
          <c:showSerName val="0"/>
          <c:showPercent val="0"/>
          <c:showBubbleSize val="0"/>
        </c:dLbls>
        <c:smooth val="0"/>
        <c:axId val="455387104"/>
        <c:axId val="664840376"/>
      </c:lineChart>
      <c:catAx>
        <c:axId val="45538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4840376"/>
        <c:crosses val="autoZero"/>
        <c:auto val="1"/>
        <c:lblAlgn val="ctr"/>
        <c:lblOffset val="100"/>
        <c:noMultiLvlLbl val="0"/>
      </c:catAx>
      <c:valAx>
        <c:axId val="66484037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5387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12700</xdr:colOff>
      <xdr:row>140</xdr:row>
      <xdr:rowOff>96520</xdr:rowOff>
    </xdr:from>
    <xdr:to>
      <xdr:col>12</xdr:col>
      <xdr:colOff>391160</xdr:colOff>
      <xdr:row>159</xdr:row>
      <xdr:rowOff>137160</xdr:rowOff>
    </xdr:to>
    <xdr:graphicFrame macro="">
      <xdr:nvGraphicFramePr>
        <xdr:cNvPr id="2" name="Chart 1">
          <a:extLst>
            <a:ext uri="{FF2B5EF4-FFF2-40B4-BE49-F238E27FC236}">
              <a16:creationId xmlns:a16="http://schemas.microsoft.com/office/drawing/2014/main" id="{16B18027-CA25-4C04-8D78-EB96FAEAC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68580</xdr:colOff>
      <xdr:row>152</xdr:row>
      <xdr:rowOff>15240</xdr:rowOff>
    </xdr:from>
    <xdr:to>
      <xdr:col>3</xdr:col>
      <xdr:colOff>736600</xdr:colOff>
      <xdr:row>153</xdr:row>
      <xdr:rowOff>113030</xdr:rowOff>
    </xdr:to>
    <xdr:sp macro="" textlink="">
      <xdr:nvSpPr>
        <xdr:cNvPr id="3" name="TextBox 1">
          <a:extLst>
            <a:ext uri="{FF2B5EF4-FFF2-40B4-BE49-F238E27FC236}">
              <a16:creationId xmlns:a16="http://schemas.microsoft.com/office/drawing/2014/main" id="{EAC46BF6-8370-4C2F-90B8-255ED8629765}"/>
            </a:ext>
          </a:extLst>
        </xdr:cNvPr>
        <xdr:cNvSpPr txBox="1"/>
      </xdr:nvSpPr>
      <xdr:spPr>
        <a:xfrm>
          <a:off x="1501140" y="40744140"/>
          <a:ext cx="668020" cy="2959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1100"/>
            <a:t>Scope 1</a:t>
          </a:r>
        </a:p>
      </xdr:txBody>
    </xdr:sp>
    <xdr:clientData/>
  </xdr:twoCellAnchor>
  <xdr:twoCellAnchor>
    <xdr:from>
      <xdr:col>3</xdr:col>
      <xdr:colOff>68580</xdr:colOff>
      <xdr:row>149</xdr:row>
      <xdr:rowOff>75134</xdr:rowOff>
    </xdr:from>
    <xdr:to>
      <xdr:col>3</xdr:col>
      <xdr:colOff>735330</xdr:colOff>
      <xdr:row>150</xdr:row>
      <xdr:rowOff>167746</xdr:rowOff>
    </xdr:to>
    <xdr:sp macro="" textlink="">
      <xdr:nvSpPr>
        <xdr:cNvPr id="4" name="TextBox 1">
          <a:extLst>
            <a:ext uri="{FF2B5EF4-FFF2-40B4-BE49-F238E27FC236}">
              <a16:creationId xmlns:a16="http://schemas.microsoft.com/office/drawing/2014/main" id="{F6247978-AFB1-4362-8CC5-F6ED4642BB77}"/>
            </a:ext>
          </a:extLst>
        </xdr:cNvPr>
        <xdr:cNvSpPr txBox="1"/>
      </xdr:nvSpPr>
      <xdr:spPr>
        <a:xfrm>
          <a:off x="1498795" y="41387257"/>
          <a:ext cx="666750" cy="29190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1100"/>
            <a:t>Scope 3</a:t>
          </a:r>
        </a:p>
      </xdr:txBody>
    </xdr:sp>
    <xdr:clientData/>
  </xdr:twoCellAnchor>
  <xdr:twoCellAnchor>
    <xdr:from>
      <xdr:col>3</xdr:col>
      <xdr:colOff>58420</xdr:colOff>
      <xdr:row>154</xdr:row>
      <xdr:rowOff>148675</xdr:rowOff>
    </xdr:from>
    <xdr:to>
      <xdr:col>4</xdr:col>
      <xdr:colOff>3066</xdr:colOff>
      <xdr:row>156</xdr:row>
      <xdr:rowOff>44053</xdr:rowOff>
    </xdr:to>
    <xdr:sp macro="" textlink="">
      <xdr:nvSpPr>
        <xdr:cNvPr id="5" name="TextBox 1">
          <a:extLst>
            <a:ext uri="{FF2B5EF4-FFF2-40B4-BE49-F238E27FC236}">
              <a16:creationId xmlns:a16="http://schemas.microsoft.com/office/drawing/2014/main" id="{70804564-9F44-4683-98EB-C05BA29B0E49}"/>
            </a:ext>
          </a:extLst>
        </xdr:cNvPr>
        <xdr:cNvSpPr txBox="1"/>
      </xdr:nvSpPr>
      <xdr:spPr>
        <a:xfrm>
          <a:off x="1483360" y="39787915"/>
          <a:ext cx="676166" cy="29161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1100"/>
            <a:t>Scope 2</a:t>
          </a:r>
        </a:p>
      </xdr:txBody>
    </xdr:sp>
    <xdr:clientData/>
  </xdr:twoCellAnchor>
  <xdr:twoCellAnchor>
    <xdr:from>
      <xdr:col>3</xdr:col>
      <xdr:colOff>76137</xdr:colOff>
      <xdr:row>144</xdr:row>
      <xdr:rowOff>81939</xdr:rowOff>
    </xdr:from>
    <xdr:to>
      <xdr:col>3</xdr:col>
      <xdr:colOff>232892</xdr:colOff>
      <xdr:row>144</xdr:row>
      <xdr:rowOff>173504</xdr:rowOff>
    </xdr:to>
    <xdr:cxnSp macro="">
      <xdr:nvCxnSpPr>
        <xdr:cNvPr id="6" name="Straight Connector 5">
          <a:extLst>
            <a:ext uri="{FF2B5EF4-FFF2-40B4-BE49-F238E27FC236}">
              <a16:creationId xmlns:a16="http://schemas.microsoft.com/office/drawing/2014/main" id="{2692F5C6-2C17-43FD-907E-63A7E7DE5815}"/>
            </a:ext>
          </a:extLst>
        </xdr:cNvPr>
        <xdr:cNvCxnSpPr/>
      </xdr:nvCxnSpPr>
      <xdr:spPr>
        <a:xfrm flipH="1">
          <a:off x="1510799" y="42139084"/>
          <a:ext cx="156755" cy="9156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252730</xdr:colOff>
      <xdr:row>148</xdr:row>
      <xdr:rowOff>72812</xdr:rowOff>
    </xdr:from>
    <xdr:to>
      <xdr:col>3</xdr:col>
      <xdr:colOff>530772</xdr:colOff>
      <xdr:row>149</xdr:row>
      <xdr:rowOff>129646</xdr:rowOff>
    </xdr:to>
    <xdr:cxnSp macro="">
      <xdr:nvCxnSpPr>
        <xdr:cNvPr id="7" name="Straight Connector 6">
          <a:extLst>
            <a:ext uri="{FF2B5EF4-FFF2-40B4-BE49-F238E27FC236}">
              <a16:creationId xmlns:a16="http://schemas.microsoft.com/office/drawing/2014/main" id="{1038EC38-FB91-4FF8-A58D-1BFF2B958DA6}"/>
            </a:ext>
          </a:extLst>
        </xdr:cNvPr>
        <xdr:cNvCxnSpPr/>
      </xdr:nvCxnSpPr>
      <xdr:spPr>
        <a:xfrm flipV="1">
          <a:off x="1682945" y="41185643"/>
          <a:ext cx="278042" cy="2561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201385</xdr:colOff>
      <xdr:row>153</xdr:row>
      <xdr:rowOff>58057</xdr:rowOff>
    </xdr:from>
    <xdr:to>
      <xdr:col>3</xdr:col>
      <xdr:colOff>358321</xdr:colOff>
      <xdr:row>153</xdr:row>
      <xdr:rowOff>174171</xdr:rowOff>
    </xdr:to>
    <xdr:cxnSp macro="">
      <xdr:nvCxnSpPr>
        <xdr:cNvPr id="8" name="Straight Connector 7">
          <a:extLst>
            <a:ext uri="{FF2B5EF4-FFF2-40B4-BE49-F238E27FC236}">
              <a16:creationId xmlns:a16="http://schemas.microsoft.com/office/drawing/2014/main" id="{248A3B5B-DD49-4D3E-8DA1-C4919C856C59}"/>
            </a:ext>
          </a:extLst>
        </xdr:cNvPr>
        <xdr:cNvCxnSpPr/>
      </xdr:nvCxnSpPr>
      <xdr:spPr>
        <a:xfrm flipH="1">
          <a:off x="1633945" y="40985077"/>
          <a:ext cx="156936" cy="11611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677918</xdr:colOff>
      <xdr:row>155</xdr:row>
      <xdr:rowOff>73573</xdr:rowOff>
    </xdr:from>
    <xdr:to>
      <xdr:col>3</xdr:col>
      <xdr:colOff>115614</xdr:colOff>
      <xdr:row>155</xdr:row>
      <xdr:rowOff>199697</xdr:rowOff>
    </xdr:to>
    <xdr:cxnSp macro="">
      <xdr:nvCxnSpPr>
        <xdr:cNvPr id="9" name="Straight Connector 8">
          <a:extLst>
            <a:ext uri="{FF2B5EF4-FFF2-40B4-BE49-F238E27FC236}">
              <a16:creationId xmlns:a16="http://schemas.microsoft.com/office/drawing/2014/main" id="{28393F7A-ADC8-47C6-BBCE-853F4DB5E2F3}"/>
            </a:ext>
          </a:extLst>
        </xdr:cNvPr>
        <xdr:cNvCxnSpPr/>
      </xdr:nvCxnSpPr>
      <xdr:spPr>
        <a:xfrm flipH="1">
          <a:off x="1371338" y="39910933"/>
          <a:ext cx="169216" cy="1261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718303</xdr:colOff>
      <xdr:row>45</xdr:row>
      <xdr:rowOff>84197</xdr:rowOff>
    </xdr:from>
    <xdr:to>
      <xdr:col>11</xdr:col>
      <xdr:colOff>899741</xdr:colOff>
      <xdr:row>48</xdr:row>
      <xdr:rowOff>117230</xdr:rowOff>
    </xdr:to>
    <xdr:pic>
      <xdr:nvPicPr>
        <xdr:cNvPr id="11" name="Picture 10">
          <a:extLst>
            <a:ext uri="{FF2B5EF4-FFF2-40B4-BE49-F238E27FC236}">
              <a16:creationId xmlns:a16="http://schemas.microsoft.com/office/drawing/2014/main" id="{EBA0D133-D43E-D959-A514-707728213D83}"/>
            </a:ext>
          </a:extLst>
        </xdr:cNvPr>
        <xdr:cNvPicPr>
          <a:picLocks noChangeAspect="1"/>
        </xdr:cNvPicPr>
      </xdr:nvPicPr>
      <xdr:blipFill>
        <a:blip xmlns:r="http://schemas.openxmlformats.org/officeDocument/2006/relationships" r:embed="rId2"/>
        <a:stretch>
          <a:fillRect/>
        </a:stretch>
      </xdr:blipFill>
      <xdr:spPr>
        <a:xfrm>
          <a:off x="1409965" y="11901059"/>
          <a:ext cx="8188299" cy="5021202"/>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0.14409</cdr:x>
      <cdr:y>0.16241</cdr:y>
    </cdr:from>
    <cdr:to>
      <cdr:x>0.21322</cdr:x>
      <cdr:y>0.24335</cdr:y>
    </cdr:to>
    <cdr:sp macro="" textlink="">
      <cdr:nvSpPr>
        <cdr:cNvPr id="2" name="TextBox 1">
          <a:extLst xmlns:a="http://schemas.openxmlformats.org/drawingml/2006/main">
            <a:ext uri="{FF2B5EF4-FFF2-40B4-BE49-F238E27FC236}">
              <a16:creationId xmlns:a16="http://schemas.microsoft.com/office/drawing/2014/main" id="{A43FBCF0-49F0-8EB1-0131-783D002E110E}"/>
            </a:ext>
          </a:extLst>
        </cdr:cNvPr>
        <cdr:cNvSpPr txBox="1"/>
      </cdr:nvSpPr>
      <cdr:spPr>
        <a:xfrm xmlns:a="http://schemas.openxmlformats.org/drawingml/2006/main">
          <a:off x="1438015" y="622807"/>
          <a:ext cx="689894" cy="3103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CA" sz="1100"/>
            <a:t>Total</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rivingelectric.com/toyota/camry/mpg" TargetMode="External"/><Relationship Id="rId13" Type="http://schemas.openxmlformats.org/officeDocument/2006/relationships/hyperlink" Target="https://www.ipcc-nggip.iges.or.jp/public/gp/bgp/5_3_Waste_Incineration.pdf" TargetMode="External"/><Relationship Id="rId18" Type="http://schemas.openxmlformats.org/officeDocument/2006/relationships/comments" Target="../comments1.xml"/><Relationship Id="rId3" Type="http://schemas.openxmlformats.org/officeDocument/2006/relationships/hyperlink" Target="https://www.less.ca/en-ca/flights.cfm" TargetMode="External"/><Relationship Id="rId7" Type="http://schemas.openxmlformats.org/officeDocument/2006/relationships/hyperlink" Target="https://www.less.ca/en-ca/flights.cfm" TargetMode="External"/><Relationship Id="rId12" Type="http://schemas.openxmlformats.org/officeDocument/2006/relationships/hyperlink" Target="https://www.cbo.gov/publication/58860" TargetMode="External"/><Relationship Id="rId17" Type="http://schemas.openxmlformats.org/officeDocument/2006/relationships/image" Target="../media/image1.png"/><Relationship Id="rId2" Type="http://schemas.openxmlformats.org/officeDocument/2006/relationships/hyperlink" Target="https://www.bullfrogpower.com/green-energy/green-natural-gas/" TargetMode="External"/><Relationship Id="rId16" Type="http://schemas.openxmlformats.org/officeDocument/2006/relationships/vmlDrawing" Target="../drawings/vmlDrawing1.vml"/><Relationship Id="rId1" Type="http://schemas.openxmlformats.org/officeDocument/2006/relationships/hyperlink" Target="https://www.bullfrogpower.com/green-energy/green-natural-gas/" TargetMode="External"/><Relationship Id="rId6" Type="http://schemas.openxmlformats.org/officeDocument/2006/relationships/hyperlink" Target="https://data.ec.gc.ca/data/substances/monitor/canada-s-official-greenhouse-gas-inventory/D-Emission-Factors/Emission_Factors.pdf" TargetMode="External"/><Relationship Id="rId11" Type="http://schemas.openxmlformats.org/officeDocument/2006/relationships/hyperlink" Target="https://taf.ca/custom/uploads/2024/06/TAF_Ontario-Emissions-Factors-2024.pdf" TargetMode="External"/><Relationship Id="rId5" Type="http://schemas.openxmlformats.org/officeDocument/2006/relationships/hyperlink" Target="https://www.bullfrogpower.com/green-energy/green-electricity/" TargetMode="External"/><Relationship Id="rId15" Type="http://schemas.openxmlformats.org/officeDocument/2006/relationships/drawing" Target="../drawings/drawing1.xml"/><Relationship Id="rId10" Type="http://schemas.openxmlformats.org/officeDocument/2006/relationships/hyperlink" Target="https://www.canada.ca/en/environment-climate-change/services/climate-change/pricing-pollution-how-it-will-work/output-based-pricing-system/federal-greenhouse-gas-offset-system/emission-factors-reference-values.html" TargetMode="External"/><Relationship Id="rId4" Type="http://schemas.openxmlformats.org/officeDocument/2006/relationships/hyperlink" Target="https://www.viarail.ca/en/why-via/compare-train-and-car" TargetMode="External"/><Relationship Id="rId9" Type="http://schemas.openxmlformats.org/officeDocument/2006/relationships/hyperlink" Target="https://www.canada.ca/en/environment-climate-change/services/climate-change/pricing-pollution-how-it-will-work/output-based-pricing-system/federal-greenhouse-gas-offset-system/emission-factors-reference-values.html"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9"/>
  <sheetViews>
    <sheetView showGridLines="0" tabSelected="1" topLeftCell="C1" zoomScale="130" zoomScaleNormal="130" workbookViewId="0">
      <selection activeCell="J5" sqref="J5"/>
    </sheetView>
  </sheetViews>
  <sheetFormatPr defaultColWidth="8.77734375" defaultRowHeight="15" x14ac:dyDescent="0.35"/>
  <cols>
    <col min="1" max="1" width="2.21875" style="2" customWidth="1"/>
    <col min="2" max="2" width="7.88671875" style="2" customWidth="1"/>
    <col min="3" max="4" width="10.77734375" style="2" customWidth="1"/>
    <col min="5" max="5" width="13.109375" style="2" customWidth="1"/>
    <col min="6" max="6" width="13.5546875" style="2" customWidth="1"/>
    <col min="7" max="7" width="10.77734375" style="2" customWidth="1"/>
    <col min="8" max="8" width="18.44140625" style="2" customWidth="1"/>
    <col min="9" max="9" width="11.88671875" style="2" customWidth="1"/>
    <col min="10" max="10" width="13.6640625" style="2" customWidth="1"/>
    <col min="11" max="11" width="13.77734375" style="2" customWidth="1"/>
    <col min="12" max="12" width="14.33203125" style="2" customWidth="1"/>
    <col min="13" max="13" width="7.33203125" style="2" customWidth="1"/>
    <col min="14" max="14" width="22.6640625" style="2" customWidth="1"/>
    <col min="15" max="16384" width="8.77734375" style="2"/>
  </cols>
  <sheetData>
    <row r="1" spans="1:19" x14ac:dyDescent="0.35">
      <c r="A1" s="1"/>
      <c r="B1" s="1"/>
      <c r="C1" s="1"/>
      <c r="D1" s="1"/>
      <c r="E1" s="1"/>
      <c r="F1" s="1"/>
      <c r="G1" s="1"/>
      <c r="H1" s="1"/>
      <c r="I1" s="1"/>
      <c r="J1" s="1"/>
      <c r="K1" s="1"/>
      <c r="L1" s="1"/>
      <c r="M1" s="1"/>
      <c r="N1" s="1"/>
      <c r="O1" s="1"/>
      <c r="P1" s="1"/>
      <c r="Q1" s="1"/>
      <c r="R1" s="1"/>
      <c r="S1" s="1"/>
    </row>
    <row r="2" spans="1:19" s="26" customFormat="1" ht="49.95" customHeight="1" x14ac:dyDescent="0.35">
      <c r="A2" s="54"/>
      <c r="B2" s="176" t="s">
        <v>75</v>
      </c>
      <c r="C2" s="177"/>
      <c r="D2" s="177"/>
      <c r="E2" s="177"/>
      <c r="F2" s="177"/>
      <c r="G2" s="177"/>
      <c r="H2" s="177"/>
      <c r="I2" s="177"/>
      <c r="J2" s="177"/>
      <c r="K2" s="177"/>
      <c r="L2" s="177"/>
      <c r="M2" s="55"/>
      <c r="N2" s="55"/>
      <c r="O2" s="55"/>
      <c r="P2" s="54"/>
      <c r="Q2" s="54"/>
      <c r="R2" s="54"/>
      <c r="S2" s="54"/>
    </row>
    <row r="3" spans="1:19" ht="21" customHeight="1" x14ac:dyDescent="0.35">
      <c r="A3" s="1"/>
      <c r="B3" s="180">
        <v>2024</v>
      </c>
      <c r="C3" s="180"/>
      <c r="D3" s="180"/>
      <c r="E3" s="180"/>
      <c r="F3" s="180"/>
      <c r="G3" s="180"/>
      <c r="H3" s="180"/>
      <c r="I3" s="180"/>
      <c r="J3" s="180"/>
      <c r="K3" s="180"/>
      <c r="L3" s="180"/>
      <c r="M3" s="4"/>
      <c r="N3" s="4"/>
      <c r="O3" s="4"/>
      <c r="P3" s="1"/>
      <c r="Q3" s="1"/>
      <c r="R3" s="1"/>
      <c r="S3" s="1"/>
    </row>
    <row r="4" spans="1:19" ht="15.45" customHeight="1" x14ac:dyDescent="0.35">
      <c r="A4" s="1"/>
      <c r="B4" s="3"/>
      <c r="C4" s="3"/>
      <c r="D4" s="3"/>
      <c r="E4" s="4"/>
      <c r="F4" s="4"/>
      <c r="G4" s="4"/>
      <c r="H4" s="4"/>
      <c r="I4" s="3"/>
      <c r="J4" s="3"/>
      <c r="K4" s="3"/>
      <c r="L4" s="3"/>
      <c r="M4" s="3"/>
      <c r="N4" s="3"/>
      <c r="O4" s="3"/>
      <c r="P4" s="1"/>
      <c r="Q4" s="1"/>
      <c r="R4" s="1"/>
      <c r="S4" s="1"/>
    </row>
    <row r="5" spans="1:19" ht="19.95" customHeight="1" x14ac:dyDescent="0.35">
      <c r="A5" s="1"/>
      <c r="B5" s="133" t="s">
        <v>33</v>
      </c>
      <c r="C5" s="133"/>
      <c r="D5" s="133"/>
      <c r="E5" s="133"/>
      <c r="F5" s="133"/>
      <c r="G5" s="133"/>
      <c r="H5" s="133"/>
      <c r="I5" s="1"/>
      <c r="J5" s="1"/>
      <c r="K5" s="1"/>
      <c r="L5" s="1"/>
      <c r="M5" s="1"/>
      <c r="N5" s="1"/>
      <c r="O5" s="1"/>
      <c r="P5" s="1"/>
      <c r="Q5" s="1"/>
      <c r="R5" s="1"/>
      <c r="S5" s="1"/>
    </row>
    <row r="6" spans="1:19" ht="18" customHeight="1" x14ac:dyDescent="0.35">
      <c r="A6" s="1"/>
      <c r="B6" s="5"/>
      <c r="C6" s="117" t="s">
        <v>47</v>
      </c>
      <c r="D6" s="117"/>
      <c r="E6" s="117"/>
      <c r="F6" s="117"/>
      <c r="G6" s="117"/>
      <c r="H6" s="117"/>
      <c r="I6" s="6"/>
      <c r="J6" s="6"/>
      <c r="K6" s="6"/>
      <c r="L6" s="6"/>
      <c r="M6" s="6"/>
      <c r="N6" s="6"/>
      <c r="O6" s="6"/>
      <c r="P6" s="6"/>
      <c r="Q6" s="6"/>
      <c r="R6" s="6"/>
      <c r="S6" s="1"/>
    </row>
    <row r="7" spans="1:19" ht="34.950000000000003" customHeight="1" x14ac:dyDescent="0.35">
      <c r="A7" s="1"/>
      <c r="C7" s="10"/>
      <c r="D7" s="126" t="s">
        <v>60</v>
      </c>
      <c r="E7" s="179"/>
      <c r="F7" s="179"/>
      <c r="G7" s="179"/>
      <c r="H7" s="179"/>
      <c r="I7" s="179"/>
      <c r="J7" s="179"/>
      <c r="K7" s="179"/>
      <c r="L7" s="179"/>
      <c r="M7" s="59"/>
      <c r="O7" s="6"/>
      <c r="P7" s="6"/>
      <c r="Q7" s="6"/>
      <c r="R7" s="6"/>
      <c r="S7" s="1"/>
    </row>
    <row r="8" spans="1:19" ht="16.05" customHeight="1" x14ac:dyDescent="0.35">
      <c r="A8" s="1"/>
      <c r="B8" s="7"/>
      <c r="C8" s="6"/>
      <c r="D8" s="122" t="s">
        <v>46</v>
      </c>
      <c r="E8" s="144"/>
      <c r="F8" s="144"/>
      <c r="G8" s="144"/>
      <c r="H8" s="123"/>
      <c r="I8" s="30">
        <v>2706</v>
      </c>
      <c r="J8" s="29" t="s">
        <v>4</v>
      </c>
      <c r="K8" s="74">
        <f>I8*1.921</f>
        <v>5198.2259999999997</v>
      </c>
      <c r="L8" s="65" t="s">
        <v>26</v>
      </c>
      <c r="M8" s="57"/>
      <c r="N8" s="6"/>
      <c r="O8" s="6"/>
      <c r="P8" s="6"/>
      <c r="Q8" s="6"/>
      <c r="R8" s="6"/>
      <c r="S8" s="1"/>
    </row>
    <row r="9" spans="1:19" ht="16.05" customHeight="1" x14ac:dyDescent="0.35">
      <c r="A9" s="1"/>
      <c r="B9" s="6"/>
      <c r="C9" s="6"/>
      <c r="D9" s="147" t="s">
        <v>19</v>
      </c>
      <c r="E9" s="148"/>
      <c r="F9" s="148"/>
      <c r="G9" s="148"/>
      <c r="H9" s="149"/>
      <c r="I9" s="30">
        <f>I8</f>
        <v>2706</v>
      </c>
      <c r="J9" s="29" t="s">
        <v>4</v>
      </c>
      <c r="K9" s="145"/>
      <c r="L9" s="146"/>
      <c r="M9" s="57"/>
      <c r="N9" s="6"/>
      <c r="O9" s="6"/>
      <c r="P9" s="6"/>
      <c r="Q9" s="6"/>
      <c r="R9" s="6"/>
      <c r="S9" s="1"/>
    </row>
    <row r="10" spans="1:19" ht="16.05" customHeight="1" x14ac:dyDescent="0.35">
      <c r="A10" s="1"/>
      <c r="B10" s="6"/>
      <c r="C10" s="6"/>
      <c r="D10" s="122" t="s">
        <v>50</v>
      </c>
      <c r="E10" s="144"/>
      <c r="F10" s="144"/>
      <c r="G10" s="144" t="s">
        <v>16</v>
      </c>
      <c r="H10" s="123"/>
      <c r="I10" s="51">
        <f>(I8-I9)*1.86</f>
        <v>0</v>
      </c>
      <c r="J10" s="29" t="s">
        <v>3</v>
      </c>
      <c r="K10" s="145"/>
      <c r="L10" s="146"/>
      <c r="M10" s="57"/>
      <c r="N10" s="6"/>
      <c r="O10" s="6"/>
      <c r="P10" s="6"/>
      <c r="Q10" s="6"/>
      <c r="R10" s="6"/>
      <c r="S10" s="1"/>
    </row>
    <row r="11" spans="1:19" ht="16.05" customHeight="1" x14ac:dyDescent="0.35">
      <c r="A11" s="1"/>
      <c r="B11" s="6"/>
      <c r="C11" s="6"/>
      <c r="D11" s="162" t="s">
        <v>57</v>
      </c>
      <c r="E11" s="163"/>
      <c r="F11" s="163"/>
      <c r="G11" s="163" t="s">
        <v>16</v>
      </c>
      <c r="H11" s="164"/>
      <c r="I11" s="44">
        <f>I10/10</f>
        <v>0</v>
      </c>
      <c r="J11" s="29" t="s">
        <v>3</v>
      </c>
      <c r="K11" s="145"/>
      <c r="L11" s="146"/>
      <c r="M11" s="57"/>
      <c r="N11" s="6"/>
      <c r="O11" s="6"/>
      <c r="P11" s="6"/>
      <c r="Q11" s="6"/>
      <c r="R11" s="6"/>
      <c r="S11" s="1"/>
    </row>
    <row r="12" spans="1:19" ht="16.05" customHeight="1" x14ac:dyDescent="0.35">
      <c r="A12" s="1"/>
      <c r="B12" s="6"/>
      <c r="C12" s="6"/>
      <c r="D12" s="8"/>
      <c r="E12" s="8"/>
      <c r="F12" s="8"/>
      <c r="G12" s="8"/>
      <c r="H12" s="6"/>
      <c r="I12" s="9"/>
      <c r="J12" s="6"/>
      <c r="K12" s="106" t="s">
        <v>119</v>
      </c>
      <c r="L12" s="106"/>
      <c r="M12" s="106"/>
      <c r="N12" s="106"/>
      <c r="O12" s="6"/>
      <c r="P12" s="6"/>
      <c r="Q12" s="6"/>
      <c r="R12" s="6"/>
      <c r="S12" s="1"/>
    </row>
    <row r="13" spans="1:19" ht="16.05" customHeight="1" x14ac:dyDescent="0.35">
      <c r="A13" s="1"/>
      <c r="B13" s="6"/>
      <c r="C13" s="6"/>
      <c r="D13" s="8"/>
      <c r="E13" s="8"/>
      <c r="F13" s="8"/>
      <c r="G13" s="8"/>
      <c r="H13" s="6"/>
      <c r="I13" s="9"/>
      <c r="J13" s="6"/>
      <c r="K13" s="156" t="s">
        <v>120</v>
      </c>
      <c r="L13" s="156"/>
      <c r="M13" s="156"/>
      <c r="N13" s="6"/>
      <c r="O13" s="6"/>
      <c r="P13" s="6"/>
      <c r="Q13" s="6"/>
      <c r="R13" s="6"/>
      <c r="S13" s="1"/>
    </row>
    <row r="14" spans="1:19" ht="18" customHeight="1" x14ac:dyDescent="0.35">
      <c r="A14" s="1"/>
      <c r="B14" s="6"/>
      <c r="C14" s="117" t="s">
        <v>116</v>
      </c>
      <c r="D14" s="117"/>
      <c r="E14" s="117"/>
      <c r="F14" s="117"/>
      <c r="G14" s="117"/>
      <c r="H14" s="6"/>
      <c r="I14" s="11"/>
      <c r="J14" s="6"/>
      <c r="L14" s="6"/>
      <c r="M14" s="57"/>
      <c r="N14" s="6"/>
      <c r="O14" s="6"/>
      <c r="P14" s="6"/>
      <c r="Q14" s="6"/>
      <c r="R14" s="6"/>
      <c r="S14" s="1"/>
    </row>
    <row r="15" spans="1:19" ht="39" customHeight="1" x14ac:dyDescent="0.35">
      <c r="A15" s="1"/>
      <c r="C15" s="10"/>
      <c r="D15" s="126" t="s">
        <v>117</v>
      </c>
      <c r="E15" s="126"/>
      <c r="F15" s="126"/>
      <c r="G15" s="126"/>
      <c r="H15" s="126"/>
      <c r="I15" s="126"/>
      <c r="J15" s="126"/>
      <c r="K15" s="126"/>
      <c r="L15" s="126"/>
      <c r="M15" s="58"/>
      <c r="O15" s="6"/>
      <c r="P15" s="6"/>
      <c r="Q15" s="6"/>
      <c r="R15" s="6"/>
      <c r="S15" s="1"/>
    </row>
    <row r="16" spans="1:19" ht="16.05" customHeight="1" x14ac:dyDescent="0.35">
      <c r="A16" s="1"/>
      <c r="D16" s="155" t="s">
        <v>65</v>
      </c>
      <c r="E16" s="155"/>
      <c r="M16" s="58"/>
      <c r="O16" s="6"/>
      <c r="P16" s="6"/>
      <c r="Q16" s="6"/>
      <c r="R16" s="6"/>
      <c r="S16" s="1"/>
    </row>
    <row r="17" spans="1:19" ht="16.05" customHeight="1" x14ac:dyDescent="0.35">
      <c r="A17" s="1"/>
      <c r="D17" s="5"/>
      <c r="E17" s="122" t="s">
        <v>89</v>
      </c>
      <c r="F17" s="123"/>
      <c r="G17" s="30">
        <v>3360</v>
      </c>
      <c r="H17" s="122" t="s">
        <v>78</v>
      </c>
      <c r="I17" s="144"/>
      <c r="J17" s="144"/>
      <c r="K17" s="144"/>
      <c r="L17" s="123"/>
      <c r="M17" s="58"/>
      <c r="O17" s="6"/>
      <c r="P17" s="6"/>
      <c r="Q17" s="6"/>
      <c r="R17" s="6"/>
      <c r="S17" s="1"/>
    </row>
    <row r="18" spans="1:19" ht="16.05" customHeight="1" x14ac:dyDescent="0.35">
      <c r="A18" s="1"/>
      <c r="D18" s="5"/>
      <c r="E18" s="122" t="s">
        <v>118</v>
      </c>
      <c r="F18" s="123"/>
      <c r="G18" s="32">
        <v>0</v>
      </c>
      <c r="H18" s="122" t="s">
        <v>66</v>
      </c>
      <c r="I18" s="144"/>
      <c r="J18" s="144"/>
      <c r="K18" s="144"/>
      <c r="L18" s="123"/>
      <c r="M18" s="58"/>
      <c r="O18" s="6"/>
      <c r="P18" s="6"/>
      <c r="Q18" s="6"/>
      <c r="R18" s="6"/>
      <c r="S18" s="1"/>
    </row>
    <row r="19" spans="1:19" ht="16.05" customHeight="1" x14ac:dyDescent="0.35">
      <c r="A19" s="1"/>
      <c r="D19" s="5"/>
      <c r="E19" s="122" t="s">
        <v>90</v>
      </c>
      <c r="F19" s="123"/>
      <c r="G19" s="30">
        <f>(G17/100)*G18</f>
        <v>0</v>
      </c>
      <c r="H19" s="122" t="s">
        <v>15</v>
      </c>
      <c r="I19" s="144"/>
      <c r="J19" s="144"/>
      <c r="K19" s="144"/>
      <c r="L19" s="123"/>
      <c r="M19" s="58"/>
      <c r="O19" s="6"/>
      <c r="P19" s="6"/>
      <c r="Q19" s="6"/>
      <c r="R19" s="6"/>
      <c r="S19" s="1"/>
    </row>
    <row r="20" spans="1:19" ht="16.05" customHeight="1" x14ac:dyDescent="0.35">
      <c r="A20" s="1"/>
      <c r="D20" s="5"/>
      <c r="E20" s="150" t="s">
        <v>121</v>
      </c>
      <c r="F20" s="151"/>
      <c r="G20" s="33">
        <v>2.3069999999999999</v>
      </c>
      <c r="H20" s="122" t="s">
        <v>122</v>
      </c>
      <c r="I20" s="144"/>
      <c r="J20" s="144"/>
      <c r="K20" s="144"/>
      <c r="L20" s="123"/>
      <c r="M20" s="58"/>
      <c r="O20" s="6"/>
      <c r="P20" s="6"/>
      <c r="Q20" s="6"/>
      <c r="R20" s="6"/>
      <c r="S20" s="1"/>
    </row>
    <row r="21" spans="1:19" ht="16.05" customHeight="1" x14ac:dyDescent="0.35">
      <c r="A21" s="1"/>
      <c r="D21" s="5"/>
      <c r="E21" s="181" t="s">
        <v>91</v>
      </c>
      <c r="F21" s="181"/>
      <c r="G21" s="45">
        <f>G19*G20</f>
        <v>0</v>
      </c>
      <c r="H21" s="122" t="s">
        <v>39</v>
      </c>
      <c r="I21" s="144"/>
      <c r="J21" s="144"/>
      <c r="K21" s="144"/>
      <c r="L21" s="123"/>
      <c r="M21" s="58"/>
      <c r="N21" s="2">
        <f>(0.107*19.5)*(8800/100)</f>
        <v>183.61199999999999</v>
      </c>
      <c r="O21" s="6"/>
      <c r="P21" s="6"/>
      <c r="Q21" s="6"/>
      <c r="R21" s="6"/>
      <c r="S21" s="1"/>
    </row>
    <row r="22" spans="1:19" ht="16.05" customHeight="1" x14ac:dyDescent="0.35">
      <c r="A22" s="1"/>
      <c r="D22" s="5"/>
      <c r="E22" s="6"/>
      <c r="G22" s="13"/>
      <c r="I22" s="152" t="s">
        <v>123</v>
      </c>
      <c r="J22" s="153"/>
      <c r="K22" s="153"/>
      <c r="L22" s="154"/>
      <c r="M22" s="58"/>
      <c r="O22" s="6"/>
      <c r="P22" s="6"/>
      <c r="Q22" s="6"/>
      <c r="R22" s="6"/>
      <c r="S22" s="1"/>
    </row>
    <row r="23" spans="1:19" ht="20.399999999999999" customHeight="1" x14ac:dyDescent="0.35">
      <c r="A23" s="1"/>
      <c r="C23" s="116" t="s">
        <v>101</v>
      </c>
      <c r="D23" s="116"/>
      <c r="E23" s="116"/>
      <c r="F23" s="116"/>
      <c r="G23" s="46">
        <f>$I$11+$G$21</f>
        <v>0</v>
      </c>
      <c r="H23" s="52" t="s">
        <v>39</v>
      </c>
      <c r="I23" s="171" t="s">
        <v>134</v>
      </c>
      <c r="J23" s="172"/>
      <c r="K23" s="172"/>
      <c r="L23" s="104">
        <f>(18.5*0.105)*(8150/100)</f>
        <v>158.31375</v>
      </c>
      <c r="M23" s="69" t="s">
        <v>74</v>
      </c>
      <c r="O23" s="6"/>
      <c r="P23" s="6"/>
      <c r="Q23" s="6"/>
      <c r="R23" s="6"/>
      <c r="S23" s="1"/>
    </row>
    <row r="24" spans="1:19" x14ac:dyDescent="0.35">
      <c r="A24" s="1"/>
      <c r="B24" s="14"/>
      <c r="C24" s="14"/>
      <c r="D24" s="6"/>
      <c r="E24" s="6"/>
      <c r="F24" s="6"/>
      <c r="G24" s="6"/>
      <c r="H24" s="6"/>
      <c r="I24" s="6"/>
      <c r="J24" s="6"/>
      <c r="K24" s="6"/>
      <c r="L24" s="6"/>
      <c r="M24" s="57"/>
      <c r="N24" s="12"/>
      <c r="O24" s="6"/>
      <c r="P24" s="6"/>
      <c r="Q24" s="6"/>
      <c r="R24" s="6"/>
      <c r="S24" s="1"/>
    </row>
    <row r="25" spans="1:19" ht="19.95" customHeight="1" x14ac:dyDescent="0.35">
      <c r="A25" s="1"/>
      <c r="B25" s="133" t="s">
        <v>34</v>
      </c>
      <c r="C25" s="133"/>
      <c r="D25" s="133"/>
      <c r="E25" s="133"/>
      <c r="F25" s="133"/>
      <c r="G25" s="133"/>
      <c r="H25" s="133"/>
      <c r="I25" s="1"/>
      <c r="J25" s="1"/>
      <c r="K25" s="1"/>
      <c r="L25" s="1"/>
      <c r="M25" s="58"/>
      <c r="N25" s="1"/>
      <c r="O25" s="1"/>
      <c r="P25" s="1"/>
      <c r="Q25" s="1"/>
      <c r="R25" s="1"/>
      <c r="S25" s="1"/>
    </row>
    <row r="26" spans="1:19" ht="18" customHeight="1" x14ac:dyDescent="0.35">
      <c r="A26" s="1"/>
      <c r="B26" s="6"/>
      <c r="C26" s="117" t="s">
        <v>48</v>
      </c>
      <c r="D26" s="117"/>
      <c r="E26" s="117"/>
      <c r="F26" s="117"/>
      <c r="G26" s="117"/>
      <c r="H26" s="6"/>
      <c r="I26" s="11"/>
      <c r="J26" s="6"/>
      <c r="K26" s="6"/>
      <c r="L26" s="6"/>
      <c r="M26" s="57"/>
      <c r="N26" s="6"/>
      <c r="O26" s="6"/>
      <c r="P26" s="6"/>
      <c r="Q26" s="6"/>
      <c r="R26" s="6"/>
      <c r="S26" s="1"/>
    </row>
    <row r="27" spans="1:19" ht="53.4" customHeight="1" x14ac:dyDescent="0.35">
      <c r="A27" s="1"/>
      <c r="C27" s="10"/>
      <c r="D27" s="126" t="s">
        <v>59</v>
      </c>
      <c r="E27" s="126"/>
      <c r="F27" s="126"/>
      <c r="G27" s="126"/>
      <c r="H27" s="126"/>
      <c r="I27" s="126"/>
      <c r="J27" s="126"/>
      <c r="K27" s="126"/>
      <c r="L27" s="126"/>
      <c r="M27" s="58"/>
      <c r="O27" s="6"/>
      <c r="P27" s="6"/>
      <c r="Q27" s="6"/>
      <c r="R27" s="6"/>
      <c r="S27" s="1"/>
    </row>
    <row r="28" spans="1:19" ht="16.05" customHeight="1" x14ac:dyDescent="0.35">
      <c r="A28" s="1"/>
      <c r="B28" s="6"/>
      <c r="C28" s="6"/>
      <c r="D28" s="122" t="s">
        <v>18</v>
      </c>
      <c r="E28" s="144"/>
      <c r="F28" s="144"/>
      <c r="G28" s="144"/>
      <c r="H28" s="123"/>
      <c r="I28" s="30">
        <v>6878</v>
      </c>
      <c r="J28" s="29" t="s">
        <v>6</v>
      </c>
      <c r="K28" s="67">
        <f>I28*0.067</f>
        <v>460.82600000000002</v>
      </c>
      <c r="L28" s="66" t="s">
        <v>3</v>
      </c>
      <c r="M28" s="57"/>
      <c r="N28" s="6"/>
      <c r="O28" s="6"/>
      <c r="P28" s="6"/>
      <c r="Q28" s="6"/>
      <c r="R28" s="6"/>
      <c r="S28" s="1"/>
    </row>
    <row r="29" spans="1:19" ht="16.05" customHeight="1" x14ac:dyDescent="0.35">
      <c r="A29" s="1"/>
      <c r="B29" s="6"/>
      <c r="C29" s="6"/>
      <c r="D29" s="157" t="s">
        <v>17</v>
      </c>
      <c r="E29" s="158"/>
      <c r="F29" s="158"/>
      <c r="G29" s="158"/>
      <c r="H29" s="159"/>
      <c r="I29" s="30">
        <f>I28</f>
        <v>6878</v>
      </c>
      <c r="J29" s="29" t="s">
        <v>6</v>
      </c>
      <c r="K29" s="145"/>
      <c r="L29" s="146"/>
      <c r="M29" s="57"/>
      <c r="N29" s="6"/>
      <c r="O29" s="6"/>
      <c r="P29" s="6"/>
      <c r="Q29" s="6"/>
      <c r="R29" s="6"/>
      <c r="S29" s="1"/>
    </row>
    <row r="30" spans="1:19" ht="16.05" customHeight="1" x14ac:dyDescent="0.35">
      <c r="A30" s="1"/>
      <c r="B30" s="6"/>
      <c r="D30" s="122" t="s">
        <v>49</v>
      </c>
      <c r="E30" s="144"/>
      <c r="F30" s="144"/>
      <c r="G30" s="144" t="s">
        <v>16</v>
      </c>
      <c r="H30" s="123"/>
      <c r="I30" s="51">
        <v>0</v>
      </c>
      <c r="J30" s="29" t="s">
        <v>39</v>
      </c>
      <c r="K30" s="166"/>
      <c r="L30" s="167"/>
      <c r="M30" s="57"/>
      <c r="N30" s="6"/>
      <c r="O30" s="6"/>
      <c r="P30" s="6"/>
      <c r="Q30" s="6"/>
      <c r="R30" s="6"/>
      <c r="S30" s="1"/>
    </row>
    <row r="31" spans="1:19" ht="16.05" customHeight="1" x14ac:dyDescent="0.35">
      <c r="A31" s="1"/>
      <c r="B31" s="6"/>
      <c r="C31" s="6"/>
      <c r="D31" s="162" t="s">
        <v>56</v>
      </c>
      <c r="E31" s="163"/>
      <c r="F31" s="163"/>
      <c r="G31" s="163" t="s">
        <v>16</v>
      </c>
      <c r="H31" s="164"/>
      <c r="I31" s="44">
        <f>I30/10</f>
        <v>0</v>
      </c>
      <c r="J31" s="29" t="s">
        <v>3</v>
      </c>
      <c r="K31" s="122"/>
      <c r="L31" s="123"/>
      <c r="M31" s="57"/>
      <c r="N31" s="6"/>
      <c r="O31" s="6"/>
      <c r="P31" s="6"/>
      <c r="Q31" s="6"/>
      <c r="R31" s="6"/>
      <c r="S31" s="1"/>
    </row>
    <row r="32" spans="1:19" ht="16.05" customHeight="1" x14ac:dyDescent="0.35">
      <c r="A32" s="1"/>
      <c r="B32" s="6"/>
      <c r="C32" s="6"/>
      <c r="D32" s="8"/>
      <c r="E32" s="8"/>
      <c r="F32" s="8"/>
      <c r="G32" s="8"/>
      <c r="H32" s="6"/>
      <c r="I32" s="9"/>
      <c r="J32" s="6"/>
      <c r="K32" s="107" t="s">
        <v>132</v>
      </c>
      <c r="L32" s="106"/>
      <c r="M32" s="106"/>
      <c r="N32" s="106"/>
      <c r="O32" s="6"/>
      <c r="P32" s="6"/>
      <c r="Q32" s="6"/>
      <c r="R32" s="6"/>
      <c r="S32" s="1"/>
    </row>
    <row r="33" spans="1:19" ht="16.05" customHeight="1" x14ac:dyDescent="0.35">
      <c r="A33" s="1"/>
      <c r="B33" s="6"/>
      <c r="D33" s="6"/>
      <c r="E33" s="6"/>
      <c r="F33" s="6"/>
      <c r="G33" s="6"/>
      <c r="H33" s="6"/>
      <c r="I33" s="53"/>
      <c r="J33" s="6"/>
      <c r="K33" s="105" t="s">
        <v>133</v>
      </c>
      <c r="L33" s="105"/>
      <c r="M33" s="105"/>
      <c r="N33" s="6"/>
      <c r="O33" s="6"/>
      <c r="P33" s="6"/>
      <c r="Q33" s="6"/>
      <c r="R33" s="6"/>
      <c r="S33" s="1"/>
    </row>
    <row r="34" spans="1:19" ht="18" customHeight="1" x14ac:dyDescent="0.35">
      <c r="A34" s="1"/>
      <c r="B34" s="6"/>
      <c r="C34" s="117" t="s">
        <v>97</v>
      </c>
      <c r="D34" s="117"/>
      <c r="E34" s="117"/>
      <c r="F34" s="117"/>
      <c r="G34" s="117"/>
      <c r="H34" s="117"/>
      <c r="I34" s="11"/>
      <c r="J34" s="6"/>
      <c r="K34" s="6"/>
      <c r="L34" s="6"/>
      <c r="M34" s="57"/>
      <c r="N34" s="6"/>
      <c r="O34" s="6"/>
      <c r="P34" s="6"/>
      <c r="Q34" s="6"/>
      <c r="R34" s="6"/>
      <c r="S34" s="1"/>
    </row>
    <row r="35" spans="1:19" ht="79.2" customHeight="1" x14ac:dyDescent="0.35">
      <c r="A35" s="1"/>
      <c r="B35" s="6"/>
      <c r="C35" s="6"/>
      <c r="D35" s="165" t="s">
        <v>135</v>
      </c>
      <c r="E35" s="165"/>
      <c r="F35" s="165"/>
      <c r="G35" s="165"/>
      <c r="H35" s="165"/>
      <c r="I35" s="165"/>
      <c r="J35" s="165"/>
      <c r="K35" s="165"/>
      <c r="L35" s="165"/>
      <c r="M35" s="57"/>
      <c r="N35" s="6"/>
      <c r="O35" s="6"/>
      <c r="P35" s="6"/>
      <c r="Q35" s="6"/>
      <c r="R35" s="6"/>
      <c r="S35" s="1"/>
    </row>
    <row r="36" spans="1:19" ht="22.8" customHeight="1" x14ac:dyDescent="0.35">
      <c r="A36" s="1"/>
      <c r="B36" s="6"/>
      <c r="C36" s="6"/>
      <c r="D36" s="182" t="s">
        <v>124</v>
      </c>
      <c r="E36" s="182"/>
      <c r="F36" s="182"/>
      <c r="G36" s="182"/>
      <c r="H36" s="182"/>
      <c r="I36" s="182"/>
      <c r="J36" s="182"/>
      <c r="K36" s="182"/>
      <c r="L36" s="182"/>
      <c r="M36" s="61"/>
      <c r="N36" s="6"/>
      <c r="O36" s="6"/>
      <c r="P36" s="6"/>
      <c r="Q36" s="6"/>
      <c r="R36" s="6"/>
      <c r="S36" s="1"/>
    </row>
    <row r="37" spans="1:19" ht="19.8" customHeight="1" x14ac:dyDescent="0.35">
      <c r="A37" s="1"/>
      <c r="B37" s="6"/>
      <c r="C37" s="6"/>
      <c r="D37" s="165" t="s">
        <v>96</v>
      </c>
      <c r="E37" s="165"/>
      <c r="F37" s="165"/>
      <c r="G37" s="165"/>
      <c r="H37" s="165"/>
      <c r="I37" s="165"/>
      <c r="J37" s="165"/>
      <c r="K37" s="98">
        <f>$I$28*0.5</f>
        <v>3439</v>
      </c>
      <c r="L37" s="50" t="s">
        <v>3</v>
      </c>
      <c r="M37" s="57"/>
      <c r="N37" s="6"/>
      <c r="O37" s="6"/>
      <c r="P37" s="6"/>
      <c r="Q37" s="6"/>
      <c r="R37" s="6"/>
      <c r="S37" s="1"/>
    </row>
    <row r="38" spans="1:19" ht="19.95" customHeight="1" x14ac:dyDescent="0.35">
      <c r="A38" s="1"/>
      <c r="B38" s="6"/>
      <c r="C38" s="6"/>
      <c r="D38" s="165" t="s">
        <v>136</v>
      </c>
      <c r="E38" s="165"/>
      <c r="F38" s="165"/>
      <c r="G38" s="165"/>
      <c r="H38" s="165"/>
      <c r="I38" s="165"/>
      <c r="J38" s="165"/>
      <c r="K38" s="101">
        <f>0.87*K37</f>
        <v>2991.93</v>
      </c>
      <c r="L38" s="50" t="s">
        <v>3</v>
      </c>
      <c r="M38" s="57"/>
      <c r="N38" s="6"/>
      <c r="O38" s="6"/>
      <c r="P38" s="6"/>
      <c r="Q38" s="6"/>
      <c r="R38" s="6"/>
      <c r="S38" s="1"/>
    </row>
    <row r="39" spans="1:19" ht="16.2" customHeight="1" x14ac:dyDescent="0.35">
      <c r="A39" s="1"/>
      <c r="B39" s="6"/>
      <c r="C39" s="6"/>
      <c r="D39" s="165" t="s">
        <v>113</v>
      </c>
      <c r="E39" s="165"/>
      <c r="F39" s="165"/>
      <c r="G39" s="165"/>
      <c r="H39" s="165"/>
      <c r="I39" s="165"/>
      <c r="J39" s="165"/>
      <c r="K39" s="99"/>
      <c r="L39" s="50"/>
      <c r="M39" s="57"/>
      <c r="N39" s="6"/>
      <c r="O39" s="6"/>
      <c r="P39" s="6"/>
      <c r="Q39" s="6"/>
      <c r="R39" s="6"/>
      <c r="S39" s="1"/>
    </row>
    <row r="40" spans="1:19" ht="16.05" customHeight="1" x14ac:dyDescent="0.35">
      <c r="A40" s="1"/>
      <c r="B40" s="6"/>
      <c r="C40" s="6"/>
      <c r="D40" s="15"/>
      <c r="E40" s="6"/>
      <c r="F40" s="12"/>
      <c r="G40" s="6"/>
      <c r="H40" s="6"/>
      <c r="I40" s="9"/>
      <c r="J40" s="6"/>
      <c r="K40" s="6"/>
      <c r="L40" s="6"/>
      <c r="M40" s="57"/>
      <c r="N40" s="6"/>
      <c r="O40" s="6"/>
      <c r="P40" s="6"/>
      <c r="Q40" s="6"/>
      <c r="R40" s="6"/>
      <c r="S40" s="1"/>
    </row>
    <row r="41" spans="1:19" ht="16.05" customHeight="1" x14ac:dyDescent="0.35">
      <c r="A41" s="1"/>
      <c r="B41" s="6"/>
      <c r="C41" s="116" t="s">
        <v>99</v>
      </c>
      <c r="D41" s="116"/>
      <c r="E41" s="116"/>
      <c r="F41" s="116"/>
      <c r="G41" s="47">
        <f>$I$31</f>
        <v>0</v>
      </c>
      <c r="H41" s="12" t="s">
        <v>38</v>
      </c>
      <c r="I41" s="9"/>
      <c r="J41" s="6"/>
      <c r="K41" s="6"/>
      <c r="L41" s="6"/>
      <c r="M41" s="57"/>
      <c r="N41" s="6"/>
      <c r="O41" s="6"/>
      <c r="P41" s="6"/>
      <c r="Q41" s="6"/>
      <c r="R41" s="6"/>
      <c r="S41" s="1"/>
    </row>
    <row r="42" spans="1:19" ht="16.05" customHeight="1" x14ac:dyDescent="0.35">
      <c r="A42" s="1"/>
      <c r="B42" s="6"/>
      <c r="C42" s="116" t="s">
        <v>112</v>
      </c>
      <c r="D42" s="116"/>
      <c r="E42" s="116"/>
      <c r="F42" s="116"/>
      <c r="G42" s="47">
        <f>K38</f>
        <v>2991.93</v>
      </c>
      <c r="H42" s="12" t="s">
        <v>38</v>
      </c>
      <c r="I42" s="9"/>
      <c r="J42" s="6"/>
      <c r="K42" s="6"/>
      <c r="L42" s="6"/>
      <c r="M42" s="57"/>
      <c r="N42" s="6"/>
      <c r="O42" s="6"/>
      <c r="P42" s="6"/>
      <c r="Q42" s="6"/>
      <c r="R42" s="6"/>
      <c r="S42" s="1"/>
    </row>
    <row r="43" spans="1:19" ht="16.05" customHeight="1" x14ac:dyDescent="0.35">
      <c r="A43" s="1"/>
      <c r="B43" s="6"/>
      <c r="C43" s="6"/>
      <c r="D43" s="15"/>
      <c r="E43" s="6"/>
      <c r="F43" s="12"/>
      <c r="G43" s="6"/>
      <c r="H43" s="6"/>
      <c r="I43" s="9"/>
      <c r="J43" s="6"/>
      <c r="K43" s="6"/>
      <c r="L43" s="6"/>
      <c r="M43" s="57"/>
      <c r="N43" s="6"/>
      <c r="O43" s="6"/>
      <c r="P43" s="6"/>
      <c r="Q43" s="6"/>
      <c r="R43" s="6"/>
      <c r="S43" s="1"/>
    </row>
    <row r="44" spans="1:19" ht="19.95" customHeight="1" x14ac:dyDescent="0.35">
      <c r="A44" s="1"/>
      <c r="B44" s="133" t="s">
        <v>35</v>
      </c>
      <c r="C44" s="133"/>
      <c r="D44" s="133"/>
      <c r="E44" s="133"/>
      <c r="F44" s="133"/>
      <c r="G44" s="133"/>
      <c r="H44" s="133"/>
      <c r="I44" s="1"/>
      <c r="J44" s="1"/>
      <c r="K44" s="1"/>
      <c r="L44" s="1"/>
      <c r="M44" s="60"/>
      <c r="N44" s="1"/>
      <c r="O44" s="1"/>
      <c r="P44" s="1"/>
      <c r="Q44" s="1"/>
      <c r="R44" s="1"/>
      <c r="S44" s="1"/>
    </row>
    <row r="45" spans="1:19" ht="16.05" customHeight="1" x14ac:dyDescent="0.35">
      <c r="A45" s="1"/>
      <c r="B45" s="4"/>
      <c r="C45" s="4"/>
      <c r="D45" s="160" t="s">
        <v>130</v>
      </c>
      <c r="E45" s="161"/>
      <c r="F45" s="161"/>
      <c r="G45" s="161"/>
      <c r="H45" s="161"/>
      <c r="I45" s="161"/>
      <c r="J45" s="161"/>
      <c r="K45" s="161"/>
      <c r="L45" s="161"/>
      <c r="M45" s="1"/>
      <c r="N45" s="1"/>
      <c r="O45" s="1"/>
      <c r="P45" s="1"/>
      <c r="Q45" s="1"/>
      <c r="R45" s="1"/>
      <c r="S45" s="1"/>
    </row>
    <row r="46" spans="1:19" ht="159" customHeight="1" x14ac:dyDescent="0.35">
      <c r="A46" s="1"/>
      <c r="B46" s="4"/>
      <c r="C46" s="4"/>
      <c r="D46" s="4"/>
      <c r="E46" s="4"/>
      <c r="F46" s="4"/>
      <c r="G46" s="4"/>
      <c r="H46" s="4"/>
      <c r="I46" s="1"/>
      <c r="J46" s="1"/>
      <c r="K46" s="1"/>
      <c r="L46" s="1"/>
      <c r="M46" s="1"/>
      <c r="N46" s="1"/>
      <c r="O46" s="1"/>
      <c r="P46" s="1"/>
      <c r="Q46" s="1"/>
      <c r="R46" s="1"/>
      <c r="S46" s="1"/>
    </row>
    <row r="47" spans="1:19" ht="106.05" customHeight="1" x14ac:dyDescent="0.35">
      <c r="A47" s="1"/>
      <c r="B47" s="4"/>
      <c r="C47" s="4"/>
      <c r="D47" s="4"/>
      <c r="E47" s="4"/>
      <c r="F47" s="4"/>
      <c r="G47" s="4"/>
      <c r="H47" s="4"/>
      <c r="I47" s="1"/>
      <c r="J47" s="1"/>
      <c r="K47" s="1"/>
      <c r="L47" s="1"/>
      <c r="M47" s="1"/>
      <c r="N47" s="1"/>
      <c r="O47" s="1"/>
      <c r="P47" s="1"/>
      <c r="Q47" s="1"/>
      <c r="R47" s="1"/>
      <c r="S47" s="1"/>
    </row>
    <row r="48" spans="1:19" ht="127.95" customHeight="1" x14ac:dyDescent="0.35">
      <c r="A48" s="1"/>
      <c r="B48" s="4"/>
      <c r="C48" s="4"/>
      <c r="D48" s="4"/>
      <c r="E48" s="4"/>
      <c r="F48" s="4"/>
      <c r="G48" s="4"/>
      <c r="H48" s="4"/>
      <c r="I48" s="1"/>
      <c r="J48" s="1"/>
      <c r="K48" s="1"/>
      <c r="L48" s="1"/>
      <c r="M48" s="1"/>
      <c r="N48" s="1"/>
      <c r="O48" s="1"/>
      <c r="P48" s="1"/>
      <c r="Q48" s="1"/>
      <c r="R48" s="1"/>
      <c r="S48" s="1"/>
    </row>
    <row r="49" spans="1:19" ht="16.05" customHeight="1" x14ac:dyDescent="0.35">
      <c r="A49" s="1"/>
      <c r="B49" s="4"/>
      <c r="C49" s="5"/>
      <c r="D49" s="5"/>
      <c r="E49" s="5"/>
      <c r="F49" s="5"/>
      <c r="G49" s="5"/>
      <c r="H49" s="5"/>
      <c r="I49" s="6"/>
      <c r="J49" s="6"/>
      <c r="K49" s="6"/>
      <c r="L49" s="6"/>
      <c r="M49" s="6"/>
      <c r="N49" s="6"/>
      <c r="O49" s="1"/>
      <c r="P49" s="1"/>
      <c r="Q49" s="1"/>
      <c r="R49" s="1"/>
      <c r="S49" s="1"/>
    </row>
    <row r="50" spans="1:19" ht="18" customHeight="1" x14ac:dyDescent="0.35">
      <c r="A50" s="1"/>
      <c r="B50" s="4"/>
      <c r="C50" s="5" t="s">
        <v>20</v>
      </c>
      <c r="D50" s="4"/>
      <c r="E50" s="4"/>
      <c r="F50" s="4"/>
      <c r="G50" s="4"/>
      <c r="I50" s="21" t="s">
        <v>21</v>
      </c>
      <c r="J50" s="63"/>
      <c r="K50" s="16"/>
      <c r="L50" s="1"/>
      <c r="M50" s="1"/>
      <c r="N50" s="1"/>
      <c r="O50" s="1"/>
      <c r="P50" s="1"/>
      <c r="Q50" s="1"/>
      <c r="R50" s="1"/>
      <c r="S50" s="1"/>
    </row>
    <row r="51" spans="1:19" ht="16.05" customHeight="1" x14ac:dyDescent="0.35">
      <c r="A51" s="1"/>
      <c r="B51" s="4"/>
      <c r="D51" s="108" t="s">
        <v>62</v>
      </c>
      <c r="E51" s="108"/>
      <c r="F51" s="108"/>
      <c r="G51" s="108"/>
      <c r="H51" s="108"/>
      <c r="I51" s="108" t="s">
        <v>68</v>
      </c>
      <c r="J51" s="108"/>
      <c r="K51" s="108"/>
      <c r="L51" s="108"/>
      <c r="M51" s="108"/>
      <c r="N51" s="6"/>
      <c r="O51" s="6"/>
      <c r="P51" s="1"/>
      <c r="Q51" s="1"/>
      <c r="R51" s="1"/>
      <c r="S51" s="1"/>
    </row>
    <row r="52" spans="1:19" ht="16.05" customHeight="1" x14ac:dyDescent="0.35">
      <c r="A52" s="1"/>
      <c r="B52" s="6"/>
      <c r="C52" s="6"/>
      <c r="D52" s="8"/>
      <c r="E52" s="8"/>
      <c r="F52" s="8"/>
      <c r="G52" s="8"/>
      <c r="H52" s="6"/>
      <c r="I52" s="9"/>
      <c r="J52" s="6"/>
      <c r="K52" s="68"/>
      <c r="L52" s="70"/>
      <c r="M52" s="68"/>
      <c r="N52" s="6"/>
      <c r="O52" s="6"/>
      <c r="P52" s="6"/>
      <c r="Q52" s="6"/>
      <c r="R52" s="6"/>
      <c r="S52" s="1"/>
    </row>
    <row r="53" spans="1:19" ht="16.05" customHeight="1" x14ac:dyDescent="0.35">
      <c r="A53" s="1"/>
      <c r="B53" s="4"/>
      <c r="D53" s="108" t="s">
        <v>63</v>
      </c>
      <c r="E53" s="108"/>
      <c r="F53" s="108"/>
      <c r="G53" s="108"/>
      <c r="H53" s="108"/>
      <c r="I53" s="6" t="s">
        <v>125</v>
      </c>
      <c r="J53" s="5"/>
      <c r="K53" s="5"/>
      <c r="L53" s="5"/>
      <c r="M53" s="5"/>
      <c r="N53" s="6"/>
      <c r="O53" s="6"/>
      <c r="P53" s="1"/>
      <c r="Q53" s="1"/>
      <c r="R53" s="1"/>
      <c r="S53" s="1"/>
    </row>
    <row r="54" spans="1:19" ht="16.05" customHeight="1" x14ac:dyDescent="0.35">
      <c r="A54" s="1"/>
      <c r="B54" s="6"/>
      <c r="C54" s="6"/>
      <c r="D54" s="8"/>
      <c r="E54" s="8"/>
      <c r="F54" s="8"/>
      <c r="G54" s="8"/>
      <c r="H54" s="6"/>
      <c r="I54" s="9"/>
      <c r="J54" s="6"/>
      <c r="K54" s="68"/>
      <c r="L54" s="70"/>
      <c r="M54" s="68"/>
      <c r="N54" s="6"/>
      <c r="O54" s="6"/>
      <c r="P54" s="6"/>
      <c r="Q54" s="6"/>
      <c r="R54" s="6"/>
      <c r="S54" s="1"/>
    </row>
    <row r="55" spans="1:19" ht="30" customHeight="1" x14ac:dyDescent="0.35">
      <c r="A55" s="1"/>
      <c r="B55" s="4"/>
      <c r="D55" s="135" t="s">
        <v>110</v>
      </c>
      <c r="E55" s="135"/>
      <c r="F55" s="135"/>
      <c r="G55" s="135"/>
      <c r="H55" s="135"/>
      <c r="I55" s="108" t="s">
        <v>64</v>
      </c>
      <c r="J55" s="108"/>
      <c r="K55" s="108"/>
      <c r="L55" s="108"/>
      <c r="M55" s="108"/>
      <c r="N55" s="6"/>
      <c r="O55" s="6"/>
      <c r="P55" s="1"/>
      <c r="Q55" s="1"/>
      <c r="R55" s="1"/>
      <c r="S55" s="1"/>
    </row>
    <row r="56" spans="1:19" ht="30" customHeight="1" x14ac:dyDescent="0.35">
      <c r="A56" s="1"/>
      <c r="B56" s="4"/>
      <c r="D56" s="135" t="s">
        <v>111</v>
      </c>
      <c r="E56" s="135"/>
      <c r="F56" s="135"/>
      <c r="G56" s="135"/>
      <c r="H56" s="135"/>
      <c r="I56" s="108" t="s">
        <v>137</v>
      </c>
      <c r="J56" s="108"/>
      <c r="K56" s="108"/>
      <c r="L56" s="108"/>
      <c r="M56" s="108"/>
      <c r="N56" s="6"/>
      <c r="O56" s="6"/>
      <c r="P56" s="1"/>
      <c r="Q56" s="1"/>
      <c r="R56" s="1"/>
      <c r="S56" s="1"/>
    </row>
    <row r="57" spans="1:19" ht="16.05" customHeight="1" x14ac:dyDescent="0.35">
      <c r="A57" s="1"/>
      <c r="B57" s="6"/>
      <c r="C57" s="6"/>
      <c r="D57" s="8"/>
      <c r="E57" s="8"/>
      <c r="F57" s="8"/>
      <c r="G57" s="8"/>
      <c r="H57" s="6"/>
      <c r="I57" s="9"/>
      <c r="J57" s="6"/>
      <c r="K57" s="68"/>
      <c r="L57" s="70"/>
      <c r="M57" s="68"/>
      <c r="N57" s="6"/>
      <c r="O57" s="6"/>
      <c r="P57" s="6"/>
      <c r="Q57" s="6"/>
      <c r="R57" s="6"/>
      <c r="S57" s="1"/>
    </row>
    <row r="58" spans="1:19" ht="16.05" customHeight="1" x14ac:dyDescent="0.35">
      <c r="A58" s="1"/>
      <c r="B58" s="4"/>
      <c r="D58" s="117" t="s">
        <v>73</v>
      </c>
      <c r="E58" s="117"/>
      <c r="F58" s="117"/>
      <c r="G58" s="117"/>
      <c r="H58" s="117"/>
      <c r="I58" s="117"/>
      <c r="J58" s="117"/>
      <c r="K58" s="117"/>
      <c r="L58" s="117"/>
      <c r="M58" s="117"/>
      <c r="N58" s="6"/>
      <c r="O58" s="6"/>
      <c r="P58" s="1"/>
      <c r="Q58" s="1"/>
      <c r="R58" s="1"/>
      <c r="S58" s="1"/>
    </row>
    <row r="59" spans="1:19" ht="63" customHeight="1" x14ac:dyDescent="0.35">
      <c r="A59" s="1"/>
      <c r="B59" s="4"/>
      <c r="C59" s="6"/>
      <c r="D59" s="126" t="s">
        <v>55</v>
      </c>
      <c r="E59" s="126"/>
      <c r="F59" s="126"/>
      <c r="G59" s="126"/>
      <c r="H59" s="126"/>
      <c r="I59" s="126"/>
      <c r="J59" s="126"/>
      <c r="K59" s="126"/>
      <c r="L59" s="126"/>
      <c r="M59" s="6"/>
      <c r="N59" s="6"/>
      <c r="O59" s="6"/>
      <c r="P59" s="1"/>
      <c r="Q59" s="1"/>
      <c r="R59" s="1"/>
      <c r="S59" s="1"/>
    </row>
    <row r="60" spans="1:19" ht="16.05" customHeight="1" x14ac:dyDescent="0.35">
      <c r="A60" s="1"/>
      <c r="B60" s="4"/>
      <c r="C60" s="6"/>
      <c r="D60" s="127" t="s">
        <v>79</v>
      </c>
      <c r="E60" s="178"/>
      <c r="F60" s="178"/>
      <c r="G60" s="178"/>
      <c r="H60" s="128"/>
      <c r="I60" s="42" t="s">
        <v>24</v>
      </c>
      <c r="J60" s="42" t="s">
        <v>25</v>
      </c>
      <c r="K60" s="42" t="s">
        <v>26</v>
      </c>
      <c r="L60" s="43"/>
      <c r="M60" s="12"/>
      <c r="N60" s="6"/>
      <c r="O60" s="6"/>
      <c r="P60" s="1"/>
      <c r="Q60" s="1"/>
      <c r="R60" s="1"/>
      <c r="S60" s="1"/>
    </row>
    <row r="61" spans="1:19" ht="16.05" customHeight="1" x14ac:dyDescent="0.35">
      <c r="A61" s="1"/>
      <c r="B61" s="4"/>
      <c r="C61" s="6"/>
      <c r="D61" s="122" t="s">
        <v>51</v>
      </c>
      <c r="E61" s="144"/>
      <c r="F61" s="144"/>
      <c r="G61" s="144"/>
      <c r="H61" s="123"/>
      <c r="I61" s="35">
        <v>8</v>
      </c>
      <c r="J61" s="35">
        <f>52*I61</f>
        <v>416</v>
      </c>
      <c r="K61" s="35">
        <v>0</v>
      </c>
      <c r="L61" s="31"/>
      <c r="M61" s="12"/>
      <c r="N61" s="6"/>
      <c r="O61" s="6"/>
      <c r="P61" s="1"/>
      <c r="Q61" s="1"/>
      <c r="R61" s="1"/>
      <c r="S61" s="1"/>
    </row>
    <row r="62" spans="1:19" ht="16.05" customHeight="1" x14ac:dyDescent="0.35">
      <c r="A62" s="1"/>
      <c r="B62" s="4"/>
      <c r="C62" s="6"/>
      <c r="D62" s="122" t="s">
        <v>52</v>
      </c>
      <c r="E62" s="144"/>
      <c r="F62" s="144"/>
      <c r="G62" s="144"/>
      <c r="H62" s="123"/>
      <c r="I62" s="35">
        <v>6</v>
      </c>
      <c r="J62" s="35">
        <f>52*I62</f>
        <v>312</v>
      </c>
      <c r="K62" s="35">
        <v>0</v>
      </c>
      <c r="L62" s="31"/>
      <c r="M62" s="12"/>
      <c r="N62" s="6"/>
      <c r="O62" s="6"/>
      <c r="P62" s="1"/>
      <c r="Q62" s="1"/>
      <c r="R62" s="1"/>
      <c r="S62" s="1"/>
    </row>
    <row r="63" spans="1:19" ht="16.05" customHeight="1" x14ac:dyDescent="0.35">
      <c r="A63" s="1"/>
      <c r="B63" s="4"/>
      <c r="C63" s="6"/>
      <c r="D63" s="122" t="s">
        <v>53</v>
      </c>
      <c r="E63" s="144"/>
      <c r="F63" s="144"/>
      <c r="G63" s="144"/>
      <c r="H63" s="123"/>
      <c r="I63" s="35">
        <v>2</v>
      </c>
      <c r="J63" s="35">
        <f>52*I63</f>
        <v>104</v>
      </c>
      <c r="K63" s="35">
        <v>0</v>
      </c>
      <c r="L63" s="31"/>
      <c r="M63" s="12"/>
      <c r="N63" s="6"/>
      <c r="O63" s="6"/>
      <c r="P63" s="1"/>
      <c r="Q63" s="1"/>
      <c r="R63" s="1"/>
      <c r="S63" s="1"/>
    </row>
    <row r="64" spans="1:19" ht="16.05" customHeight="1" x14ac:dyDescent="0.35">
      <c r="A64" s="1"/>
      <c r="B64" s="4"/>
      <c r="C64" s="6"/>
      <c r="D64" s="162" t="s">
        <v>14</v>
      </c>
      <c r="E64" s="163"/>
      <c r="F64" s="163"/>
      <c r="G64" s="163"/>
      <c r="H64" s="164"/>
      <c r="I64" s="36">
        <f>SUM(I61:I63)</f>
        <v>16</v>
      </c>
      <c r="J64" s="36">
        <f>SUM(J61:J63)</f>
        <v>832</v>
      </c>
      <c r="K64" s="36">
        <f>SUM(K61:K63)</f>
        <v>0</v>
      </c>
      <c r="L64" s="62">
        <f>(J64-J65)/J64</f>
        <v>0.875</v>
      </c>
      <c r="M64" s="12"/>
      <c r="N64" s="6"/>
      <c r="O64" s="6"/>
      <c r="P64" s="1"/>
      <c r="Q64" s="1"/>
      <c r="R64" s="1"/>
      <c r="S64" s="1"/>
    </row>
    <row r="65" spans="1:19" ht="16.05" customHeight="1" x14ac:dyDescent="0.35">
      <c r="A65" s="1"/>
      <c r="B65" s="4"/>
      <c r="C65" s="6"/>
      <c r="D65" s="122" t="s">
        <v>54</v>
      </c>
      <c r="E65" s="144"/>
      <c r="F65" s="144"/>
      <c r="G65" s="144"/>
      <c r="H65" s="123"/>
      <c r="I65" s="35">
        <v>4</v>
      </c>
      <c r="J65" s="35">
        <f>26*I65</f>
        <v>104</v>
      </c>
      <c r="K65" s="35">
        <f>J65*1</f>
        <v>104</v>
      </c>
      <c r="L65" s="31"/>
      <c r="N65" s="6"/>
      <c r="O65" s="6"/>
      <c r="P65" s="1"/>
      <c r="Q65" s="1"/>
      <c r="R65" s="1"/>
      <c r="S65" s="1"/>
    </row>
    <row r="66" spans="1:19" ht="16.05" customHeight="1" x14ac:dyDescent="0.35">
      <c r="A66" s="1"/>
      <c r="B66" s="12"/>
      <c r="C66" s="12"/>
      <c r="D66" s="132" t="s">
        <v>126</v>
      </c>
      <c r="E66" s="132"/>
      <c r="F66" s="132"/>
      <c r="G66" s="132"/>
      <c r="H66" s="132"/>
      <c r="I66" s="132"/>
      <c r="J66" s="132"/>
      <c r="K66" s="132"/>
      <c r="L66" s="132"/>
      <c r="M66" s="27"/>
      <c r="N66" s="6"/>
      <c r="O66" s="6"/>
      <c r="P66" s="6"/>
      <c r="Q66" s="6"/>
      <c r="R66" s="6"/>
      <c r="S66" s="1"/>
    </row>
    <row r="67" spans="1:19" ht="16.05" customHeight="1" x14ac:dyDescent="0.35">
      <c r="A67" s="1"/>
      <c r="B67" s="6"/>
      <c r="C67" s="6"/>
      <c r="D67" s="126" t="s">
        <v>27</v>
      </c>
      <c r="E67" s="126"/>
      <c r="F67" s="126"/>
      <c r="G67" s="126"/>
      <c r="H67" s="126"/>
      <c r="I67" s="126"/>
      <c r="J67" s="126"/>
      <c r="K67" s="126"/>
      <c r="L67" s="126"/>
      <c r="M67" s="12"/>
      <c r="N67" s="6"/>
      <c r="O67" s="6"/>
      <c r="P67" s="6"/>
      <c r="Q67" s="6"/>
      <c r="R67" s="6"/>
      <c r="S67" s="1"/>
    </row>
    <row r="68" spans="1:19" ht="16.05" customHeight="1" x14ac:dyDescent="0.35">
      <c r="A68" s="1"/>
      <c r="B68" s="4"/>
      <c r="C68" s="6"/>
      <c r="D68" s="168" t="s">
        <v>80</v>
      </c>
      <c r="E68" s="169"/>
      <c r="F68" s="169"/>
      <c r="G68" s="169"/>
      <c r="H68" s="169"/>
      <c r="I68" s="169"/>
      <c r="J68" s="170"/>
      <c r="K68" s="56">
        <f>K64+K65</f>
        <v>104</v>
      </c>
      <c r="L68" s="38" t="s">
        <v>38</v>
      </c>
      <c r="M68" s="12"/>
      <c r="N68" s="6"/>
      <c r="O68" s="6"/>
      <c r="P68" s="1"/>
      <c r="Q68" s="1"/>
      <c r="R68" s="1"/>
      <c r="S68" s="1"/>
    </row>
    <row r="69" spans="1:19" ht="16.05" customHeight="1" x14ac:dyDescent="0.35">
      <c r="A69" s="1"/>
      <c r="B69" s="4"/>
      <c r="C69" s="6"/>
      <c r="D69" s="173" t="s">
        <v>69</v>
      </c>
      <c r="E69" s="174"/>
      <c r="F69" s="174"/>
      <c r="G69" s="174"/>
      <c r="H69" s="174"/>
      <c r="I69" s="174"/>
      <c r="J69" s="175"/>
      <c r="K69" s="37">
        <f>K68/10</f>
        <v>10.4</v>
      </c>
      <c r="L69" s="38" t="s">
        <v>38</v>
      </c>
      <c r="M69" s="12"/>
      <c r="N69" s="6"/>
      <c r="O69" s="6"/>
      <c r="P69" s="1"/>
      <c r="Q69" s="1"/>
      <c r="R69" s="1"/>
      <c r="S69" s="1"/>
    </row>
    <row r="70" spans="1:19" ht="16.05" customHeight="1" x14ac:dyDescent="0.35">
      <c r="A70" s="1"/>
      <c r="B70" s="4"/>
      <c r="D70" s="6"/>
      <c r="E70" s="6"/>
      <c r="F70" s="6"/>
      <c r="G70" s="6"/>
      <c r="H70" s="6"/>
      <c r="I70" s="6"/>
      <c r="J70" s="6"/>
      <c r="K70" s="6"/>
      <c r="L70" s="6"/>
      <c r="M70" s="6"/>
      <c r="N70" s="6"/>
      <c r="O70" s="6"/>
      <c r="P70" s="1"/>
      <c r="Q70" s="1"/>
      <c r="R70" s="1"/>
      <c r="S70" s="1"/>
    </row>
    <row r="71" spans="1:19" ht="16.05" customHeight="1" x14ac:dyDescent="0.35">
      <c r="A71" s="1"/>
      <c r="B71" s="4"/>
      <c r="D71" s="117" t="s">
        <v>67</v>
      </c>
      <c r="E71" s="117"/>
      <c r="F71" s="117"/>
      <c r="G71" s="117"/>
      <c r="H71" s="117"/>
      <c r="I71" s="117"/>
      <c r="J71" s="117"/>
      <c r="K71" s="117"/>
      <c r="L71" s="117"/>
      <c r="M71" s="117"/>
      <c r="N71" s="6"/>
      <c r="O71" s="6"/>
      <c r="P71" s="1"/>
      <c r="Q71" s="1"/>
      <c r="R71" s="1"/>
      <c r="S71" s="1"/>
    </row>
    <row r="72" spans="1:19" ht="16.05" customHeight="1" x14ac:dyDescent="0.35">
      <c r="A72" s="1"/>
      <c r="B72" s="4"/>
      <c r="C72" s="6"/>
      <c r="D72" s="118" t="s">
        <v>71</v>
      </c>
      <c r="E72" s="118"/>
      <c r="F72" s="118"/>
      <c r="G72" s="118"/>
      <c r="H72" s="118"/>
      <c r="I72" s="6"/>
      <c r="J72" s="9"/>
      <c r="K72" s="17"/>
      <c r="L72" s="6"/>
      <c r="M72" s="6"/>
      <c r="N72" s="6"/>
      <c r="O72" s="6"/>
      <c r="P72" s="1"/>
      <c r="Q72" s="1"/>
      <c r="R72" s="1"/>
      <c r="S72" s="1"/>
    </row>
    <row r="73" spans="1:19" ht="28.5" customHeight="1" x14ac:dyDescent="0.35">
      <c r="A73" s="1"/>
      <c r="B73" s="5"/>
      <c r="D73" s="5"/>
      <c r="E73" s="126" t="s">
        <v>98</v>
      </c>
      <c r="F73" s="126"/>
      <c r="G73" s="126"/>
      <c r="H73" s="126"/>
      <c r="I73" s="126"/>
      <c r="J73" s="126"/>
      <c r="K73" s="126"/>
      <c r="L73" s="126"/>
      <c r="M73" s="19"/>
      <c r="N73" s="12"/>
      <c r="O73" s="6"/>
      <c r="P73" s="6"/>
      <c r="Q73" s="6"/>
      <c r="R73" s="6"/>
      <c r="S73" s="1"/>
    </row>
    <row r="74" spans="1:19" ht="16.05" customHeight="1" x14ac:dyDescent="0.35">
      <c r="A74" s="1"/>
      <c r="B74" s="4"/>
      <c r="C74" s="6"/>
      <c r="D74" s="5"/>
      <c r="E74" s="127" t="s">
        <v>0</v>
      </c>
      <c r="F74" s="128"/>
      <c r="G74" s="40" t="s">
        <v>7</v>
      </c>
      <c r="H74" s="40" t="s">
        <v>29</v>
      </c>
      <c r="I74" s="40" t="s">
        <v>2</v>
      </c>
      <c r="J74" s="40" t="s">
        <v>1</v>
      </c>
      <c r="K74" s="41" t="s">
        <v>36</v>
      </c>
      <c r="L74" s="40"/>
      <c r="M74" s="6"/>
      <c r="N74" s="6"/>
      <c r="O74" s="6"/>
      <c r="P74" s="1"/>
      <c r="Q74" s="1"/>
      <c r="R74" s="1"/>
      <c r="S74" s="1"/>
    </row>
    <row r="75" spans="1:19" ht="16.05" customHeight="1" x14ac:dyDescent="0.35">
      <c r="A75" s="1"/>
      <c r="B75" s="4"/>
      <c r="C75" s="6"/>
      <c r="D75" s="5"/>
      <c r="E75" s="136" t="s">
        <v>88</v>
      </c>
      <c r="F75" s="137"/>
      <c r="G75" s="29"/>
      <c r="H75" s="30"/>
      <c r="I75" s="30"/>
      <c r="J75" s="35"/>
      <c r="K75" s="30"/>
      <c r="L75" s="30"/>
      <c r="M75" s="6"/>
      <c r="N75" s="6"/>
      <c r="O75" s="1"/>
      <c r="P75" s="1"/>
      <c r="Q75" s="1"/>
      <c r="R75" s="1"/>
      <c r="S75" s="1"/>
    </row>
    <row r="76" spans="1:19" ht="16.05" customHeight="1" x14ac:dyDescent="0.35">
      <c r="A76" s="1"/>
      <c r="B76" s="5"/>
      <c r="D76" s="5"/>
      <c r="E76" s="136"/>
      <c r="F76" s="137"/>
      <c r="G76" s="29"/>
      <c r="H76" s="143" t="s">
        <v>16</v>
      </c>
      <c r="I76" s="143"/>
      <c r="J76" s="143"/>
      <c r="K76" s="39">
        <f>SUM(K75:K75)</f>
        <v>0</v>
      </c>
      <c r="L76" s="34" t="s">
        <v>38</v>
      </c>
      <c r="M76" s="6"/>
      <c r="N76" s="12"/>
      <c r="O76" s="6"/>
      <c r="P76" s="6"/>
      <c r="Q76" s="6"/>
      <c r="R76" s="6"/>
      <c r="S76" s="1"/>
    </row>
    <row r="77" spans="1:19" ht="16.05" customHeight="1" x14ac:dyDescent="0.35">
      <c r="A77" s="1"/>
      <c r="B77" s="5"/>
      <c r="D77" s="5"/>
      <c r="E77" s="20"/>
      <c r="F77" s="20"/>
      <c r="G77" s="20"/>
      <c r="H77" s="20"/>
      <c r="I77" s="20"/>
      <c r="J77" s="20"/>
      <c r="K77" s="20"/>
      <c r="L77" s="20"/>
      <c r="M77" s="19"/>
      <c r="N77" s="12"/>
      <c r="O77" s="6"/>
      <c r="P77" s="6"/>
      <c r="Q77" s="6"/>
      <c r="R77" s="6"/>
      <c r="S77" s="1"/>
    </row>
    <row r="78" spans="1:19" ht="16.05" customHeight="1" x14ac:dyDescent="0.35">
      <c r="A78" s="1"/>
      <c r="B78" s="18"/>
      <c r="C78" s="18"/>
      <c r="D78" s="118" t="s">
        <v>83</v>
      </c>
      <c r="E78" s="118"/>
      <c r="F78" s="118"/>
      <c r="G78" s="118"/>
      <c r="H78" s="118"/>
      <c r="I78" s="6"/>
      <c r="J78" s="6"/>
      <c r="K78" s="17"/>
      <c r="L78" s="12"/>
      <c r="M78" s="6"/>
      <c r="N78" s="6"/>
      <c r="O78" s="6"/>
      <c r="P78" s="6"/>
      <c r="Q78" s="6"/>
      <c r="R78" s="6"/>
      <c r="S78" s="1"/>
    </row>
    <row r="79" spans="1:19" ht="24.45" customHeight="1" x14ac:dyDescent="0.35">
      <c r="A79" s="1"/>
      <c r="B79" s="5"/>
      <c r="D79" s="5"/>
      <c r="E79" s="126" t="s">
        <v>127</v>
      </c>
      <c r="F79" s="126"/>
      <c r="G79" s="126"/>
      <c r="H79" s="126"/>
      <c r="I79" s="126"/>
      <c r="J79" s="126"/>
      <c r="K79" s="126"/>
      <c r="L79" s="126"/>
      <c r="M79" s="19"/>
      <c r="N79" s="12"/>
      <c r="O79" s="6"/>
      <c r="P79" s="6"/>
      <c r="Q79" s="6"/>
      <c r="R79" s="6"/>
      <c r="S79" s="1"/>
    </row>
    <row r="80" spans="1:19" ht="16.05" customHeight="1" x14ac:dyDescent="0.35">
      <c r="A80" s="1"/>
      <c r="B80" s="18"/>
      <c r="C80" s="18"/>
      <c r="E80" s="127" t="s">
        <v>0</v>
      </c>
      <c r="F80" s="128"/>
      <c r="G80" s="40" t="s">
        <v>5</v>
      </c>
      <c r="H80" s="40" t="s">
        <v>29</v>
      </c>
      <c r="I80" s="40" t="s">
        <v>2</v>
      </c>
      <c r="J80" s="40" t="s">
        <v>82</v>
      </c>
      <c r="K80" s="41" t="s">
        <v>36</v>
      </c>
      <c r="L80" s="40"/>
      <c r="M80" s="6"/>
      <c r="N80" s="6"/>
      <c r="O80" s="6"/>
      <c r="P80" s="6"/>
      <c r="Q80" s="6"/>
      <c r="R80" s="6"/>
      <c r="S80" s="1"/>
    </row>
    <row r="81" spans="1:19" ht="16.05" customHeight="1" x14ac:dyDescent="0.35">
      <c r="A81" s="1"/>
      <c r="B81" s="18"/>
      <c r="C81" s="18"/>
      <c r="E81" s="136" t="s">
        <v>138</v>
      </c>
      <c r="F81" s="137"/>
      <c r="G81" s="29"/>
      <c r="H81" s="35"/>
      <c r="I81" s="30">
        <f>(H81*0.12)</f>
        <v>0</v>
      </c>
      <c r="J81" s="35"/>
      <c r="K81" s="30">
        <f>I81*1</f>
        <v>0</v>
      </c>
      <c r="L81" s="30"/>
      <c r="M81" s="6"/>
      <c r="N81" s="6"/>
      <c r="O81" s="6"/>
      <c r="P81" s="6"/>
      <c r="Q81" s="6"/>
      <c r="R81" s="6"/>
      <c r="S81" s="1"/>
    </row>
    <row r="82" spans="1:19" ht="16.05" customHeight="1" x14ac:dyDescent="0.35">
      <c r="A82" s="1"/>
      <c r="B82" s="6"/>
      <c r="C82" s="6"/>
      <c r="E82" s="129" t="s">
        <v>16</v>
      </c>
      <c r="F82" s="130"/>
      <c r="G82" s="130"/>
      <c r="H82" s="130"/>
      <c r="I82" s="130"/>
      <c r="J82" s="131"/>
      <c r="K82" s="39">
        <f>SUM(K81:K81)</f>
        <v>0</v>
      </c>
      <c r="L82" s="34" t="s">
        <v>38</v>
      </c>
      <c r="M82" s="6"/>
      <c r="N82" s="6"/>
      <c r="O82" s="6"/>
      <c r="P82" s="6"/>
      <c r="Q82" s="6"/>
      <c r="R82" s="6"/>
      <c r="S82" s="1"/>
    </row>
    <row r="83" spans="1:19" ht="16.05" customHeight="1" x14ac:dyDescent="0.35">
      <c r="A83" s="1"/>
      <c r="B83" s="5"/>
      <c r="D83" s="5"/>
      <c r="E83" s="132" t="s">
        <v>128</v>
      </c>
      <c r="F83" s="132"/>
      <c r="G83" s="132"/>
      <c r="H83" s="132"/>
      <c r="I83" s="132"/>
      <c r="J83" s="132"/>
      <c r="K83" s="132"/>
      <c r="L83" s="132"/>
      <c r="M83" s="19"/>
      <c r="N83" s="12"/>
      <c r="O83" s="6"/>
      <c r="P83" s="6"/>
      <c r="Q83" s="6"/>
      <c r="R83" s="6"/>
      <c r="S83" s="1"/>
    </row>
    <row r="84" spans="1:19" ht="16.05" customHeight="1" x14ac:dyDescent="0.35">
      <c r="A84" s="1"/>
      <c r="B84" s="5"/>
      <c r="D84" s="5"/>
      <c r="E84" s="20"/>
      <c r="F84" s="20"/>
      <c r="G84" s="20"/>
      <c r="H84" s="20"/>
      <c r="I84" s="20"/>
      <c r="J84" s="20"/>
      <c r="K84" s="20"/>
      <c r="L84" s="20"/>
      <c r="M84" s="19"/>
      <c r="N84" s="12"/>
      <c r="O84" s="6"/>
      <c r="P84" s="6"/>
      <c r="Q84" s="6"/>
      <c r="R84" s="6"/>
      <c r="S84" s="1"/>
    </row>
    <row r="85" spans="1:19" ht="16.05" customHeight="1" x14ac:dyDescent="0.35">
      <c r="A85" s="1"/>
      <c r="B85" s="18"/>
      <c r="C85" s="18"/>
      <c r="D85" s="118" t="s">
        <v>72</v>
      </c>
      <c r="E85" s="118"/>
      <c r="F85" s="118"/>
      <c r="G85" s="118"/>
      <c r="H85" s="118"/>
      <c r="I85" s="6"/>
      <c r="J85" s="6"/>
      <c r="K85" s="17"/>
      <c r="L85" s="12"/>
      <c r="M85" s="6"/>
      <c r="N85" s="6"/>
      <c r="O85" s="6"/>
      <c r="P85" s="6"/>
      <c r="Q85" s="6"/>
      <c r="R85" s="6"/>
      <c r="S85" s="1"/>
    </row>
    <row r="86" spans="1:19" ht="24.45" customHeight="1" x14ac:dyDescent="0.35">
      <c r="A86" s="1"/>
      <c r="B86" s="5"/>
      <c r="D86" s="5"/>
      <c r="E86" s="126" t="s">
        <v>58</v>
      </c>
      <c r="F86" s="126"/>
      <c r="G86" s="126"/>
      <c r="H86" s="126"/>
      <c r="I86" s="126"/>
      <c r="J86" s="126"/>
      <c r="K86" s="126"/>
      <c r="L86" s="126"/>
      <c r="M86" s="19"/>
      <c r="N86" s="12"/>
      <c r="O86" s="6"/>
      <c r="P86" s="6"/>
      <c r="Q86" s="6"/>
      <c r="R86" s="6"/>
      <c r="S86" s="1"/>
    </row>
    <row r="87" spans="1:19" ht="16.05" customHeight="1" x14ac:dyDescent="0.35">
      <c r="A87" s="1"/>
      <c r="B87" s="18"/>
      <c r="C87" s="18"/>
      <c r="E87" s="127" t="s">
        <v>0</v>
      </c>
      <c r="F87" s="128"/>
      <c r="G87" s="40" t="s">
        <v>5</v>
      </c>
      <c r="H87" s="40" t="s">
        <v>29</v>
      </c>
      <c r="I87" s="40" t="s">
        <v>2</v>
      </c>
      <c r="J87" s="40" t="s">
        <v>1</v>
      </c>
      <c r="K87" s="41" t="s">
        <v>36</v>
      </c>
      <c r="L87" s="40"/>
      <c r="M87" s="6"/>
      <c r="N87" s="6"/>
      <c r="O87" s="6"/>
      <c r="P87" s="6"/>
      <c r="Q87" s="6"/>
      <c r="R87" s="6"/>
      <c r="S87" s="1"/>
    </row>
    <row r="88" spans="1:19" ht="16.05" customHeight="1" x14ac:dyDescent="0.35">
      <c r="A88" s="1"/>
      <c r="B88" s="18"/>
      <c r="C88" s="18"/>
      <c r="E88" s="136" t="s">
        <v>139</v>
      </c>
      <c r="F88" s="137"/>
      <c r="G88" s="29" t="s">
        <v>140</v>
      </c>
      <c r="H88" s="35">
        <v>970</v>
      </c>
      <c r="I88" s="35">
        <f>2*65</f>
        <v>130</v>
      </c>
      <c r="J88" s="35">
        <v>1</v>
      </c>
      <c r="K88" s="30">
        <f>I88*1</f>
        <v>130</v>
      </c>
      <c r="L88" s="30"/>
      <c r="M88" s="6"/>
      <c r="N88" s="6"/>
      <c r="O88" s="6"/>
      <c r="P88" s="6"/>
      <c r="Q88" s="6"/>
      <c r="R88" s="6"/>
      <c r="S88" s="1"/>
    </row>
    <row r="89" spans="1:19" ht="16.05" customHeight="1" x14ac:dyDescent="0.35">
      <c r="A89" s="1"/>
      <c r="B89" s="6"/>
      <c r="C89" s="6"/>
      <c r="E89" s="129" t="s">
        <v>16</v>
      </c>
      <c r="F89" s="130"/>
      <c r="G89" s="130"/>
      <c r="H89" s="130"/>
      <c r="I89" s="130"/>
      <c r="J89" s="131"/>
      <c r="K89" s="39">
        <f>SUM(K88:K88)</f>
        <v>130</v>
      </c>
      <c r="L89" s="34" t="s">
        <v>38</v>
      </c>
      <c r="M89" s="6"/>
      <c r="N89" s="6"/>
      <c r="O89" s="6"/>
      <c r="P89" s="6"/>
      <c r="Q89" s="6"/>
      <c r="R89" s="6"/>
      <c r="S89" s="1"/>
    </row>
    <row r="90" spans="1:19" ht="16.05" customHeight="1" x14ac:dyDescent="0.35">
      <c r="A90" s="1"/>
      <c r="B90" s="5"/>
      <c r="D90" s="5"/>
      <c r="E90" s="132" t="s">
        <v>81</v>
      </c>
      <c r="F90" s="132"/>
      <c r="G90" s="132"/>
      <c r="H90" s="132"/>
      <c r="I90" s="132"/>
      <c r="J90" s="132"/>
      <c r="K90" s="132"/>
      <c r="L90" s="132"/>
      <c r="M90" s="19"/>
      <c r="N90" s="12"/>
      <c r="O90" s="6"/>
      <c r="P90" s="6"/>
      <c r="Q90" s="6"/>
      <c r="R90" s="6"/>
      <c r="S90" s="1"/>
    </row>
    <row r="91" spans="1:19" s="7" customFormat="1" ht="16.05" customHeight="1" x14ac:dyDescent="0.35">
      <c r="A91" s="6"/>
      <c r="B91" s="6"/>
      <c r="C91" s="6"/>
      <c r="D91" s="6"/>
      <c r="E91" s="14"/>
      <c r="F91" s="14"/>
      <c r="G91" s="6"/>
      <c r="H91" s="11"/>
      <c r="I91" s="14"/>
      <c r="J91" s="6"/>
      <c r="K91" s="6"/>
      <c r="L91" s="6"/>
      <c r="M91" s="6"/>
      <c r="N91" s="6"/>
      <c r="O91" s="6"/>
      <c r="P91" s="6"/>
      <c r="Q91" s="6"/>
      <c r="R91" s="6"/>
      <c r="S91" s="6"/>
    </row>
    <row r="92" spans="1:19" ht="30" customHeight="1" x14ac:dyDescent="0.35">
      <c r="A92" s="1"/>
      <c r="B92" s="4"/>
      <c r="D92" s="135" t="s">
        <v>102</v>
      </c>
      <c r="E92" s="135"/>
      <c r="F92" s="135"/>
      <c r="G92" s="135"/>
      <c r="H92" s="135"/>
      <c r="I92" s="108" t="s">
        <v>129</v>
      </c>
      <c r="J92" s="108"/>
      <c r="K92" s="108"/>
      <c r="L92" s="108"/>
      <c r="M92" s="108"/>
      <c r="N92" s="6"/>
      <c r="O92" s="6"/>
      <c r="P92" s="1"/>
      <c r="Q92" s="1"/>
      <c r="R92" s="1"/>
      <c r="S92" s="1"/>
    </row>
    <row r="93" spans="1:19" ht="33.6" customHeight="1" x14ac:dyDescent="0.35">
      <c r="A93" s="1"/>
      <c r="B93" s="4"/>
      <c r="D93" s="135" t="s">
        <v>103</v>
      </c>
      <c r="E93" s="135"/>
      <c r="F93" s="135"/>
      <c r="G93" s="135"/>
      <c r="H93" s="135"/>
      <c r="I93" s="108" t="s">
        <v>23</v>
      </c>
      <c r="J93" s="108"/>
      <c r="K93" s="108"/>
      <c r="L93" s="108"/>
      <c r="M93" s="108"/>
      <c r="N93" s="6"/>
      <c r="O93" s="6"/>
      <c r="P93" s="1"/>
      <c r="Q93" s="1"/>
      <c r="R93" s="1"/>
      <c r="S93" s="1"/>
    </row>
    <row r="94" spans="1:19" ht="18" customHeight="1" x14ac:dyDescent="0.35">
      <c r="A94" s="1"/>
      <c r="B94" s="4"/>
      <c r="C94" s="5" t="s">
        <v>28</v>
      </c>
      <c r="D94" s="102"/>
      <c r="E94" s="102"/>
      <c r="F94" s="102"/>
      <c r="G94" s="102"/>
      <c r="H94" s="103"/>
      <c r="I94" s="21" t="s">
        <v>21</v>
      </c>
      <c r="J94" s="16"/>
      <c r="K94" s="16"/>
      <c r="L94" s="1"/>
      <c r="M94" s="1"/>
      <c r="N94" s="1"/>
      <c r="O94" s="1"/>
      <c r="P94" s="1"/>
      <c r="Q94" s="1"/>
      <c r="R94" s="1"/>
      <c r="S94" s="1"/>
    </row>
    <row r="95" spans="1:19" ht="30" customHeight="1" x14ac:dyDescent="0.35">
      <c r="A95" s="1"/>
      <c r="B95" s="4"/>
      <c r="D95" s="135" t="s">
        <v>104</v>
      </c>
      <c r="E95" s="135"/>
      <c r="F95" s="135"/>
      <c r="G95" s="135"/>
      <c r="H95" s="135"/>
      <c r="I95" s="6" t="s">
        <v>42</v>
      </c>
      <c r="J95" s="6"/>
      <c r="K95" s="6"/>
      <c r="L95" s="6"/>
      <c r="M95" s="6"/>
      <c r="N95" s="6"/>
      <c r="O95" s="6"/>
      <c r="P95" s="1"/>
      <c r="Q95" s="1"/>
      <c r="R95" s="1"/>
      <c r="S95" s="1"/>
    </row>
    <row r="96" spans="1:19" ht="30" customHeight="1" x14ac:dyDescent="0.35">
      <c r="A96" s="1"/>
      <c r="B96" s="4"/>
      <c r="D96" s="135" t="s">
        <v>105</v>
      </c>
      <c r="E96" s="135"/>
      <c r="F96" s="135"/>
      <c r="G96" s="135"/>
      <c r="H96" s="135"/>
      <c r="I96" s="6" t="s">
        <v>22</v>
      </c>
      <c r="J96" s="6"/>
      <c r="K96" s="6"/>
      <c r="L96" s="6"/>
      <c r="M96" s="6"/>
      <c r="N96" s="6"/>
      <c r="O96" s="6"/>
      <c r="P96" s="1"/>
      <c r="Q96" s="1"/>
      <c r="R96" s="1"/>
      <c r="S96" s="1"/>
    </row>
    <row r="97" spans="1:19" ht="30" customHeight="1" x14ac:dyDescent="0.35">
      <c r="A97" s="1"/>
      <c r="B97" s="4"/>
      <c r="D97" s="135" t="s">
        <v>106</v>
      </c>
      <c r="E97" s="135"/>
      <c r="F97" s="135"/>
      <c r="G97" s="135"/>
      <c r="H97" s="135"/>
      <c r="I97" s="6" t="s">
        <v>22</v>
      </c>
      <c r="J97" s="6"/>
      <c r="K97" s="6"/>
      <c r="L97" s="6"/>
      <c r="M97" s="6"/>
      <c r="N97" s="6"/>
      <c r="O97" s="6"/>
      <c r="P97" s="1"/>
      <c r="Q97" s="1"/>
      <c r="R97" s="1"/>
      <c r="S97" s="1"/>
    </row>
    <row r="98" spans="1:19" ht="30" customHeight="1" x14ac:dyDescent="0.35">
      <c r="A98" s="1"/>
      <c r="B98" s="4"/>
      <c r="D98" s="135" t="s">
        <v>107</v>
      </c>
      <c r="E98" s="135"/>
      <c r="F98" s="135"/>
      <c r="G98" s="135"/>
      <c r="H98" s="135"/>
      <c r="I98" s="6" t="s">
        <v>22</v>
      </c>
      <c r="J98" s="6"/>
      <c r="K98" s="6"/>
      <c r="L98" s="6"/>
      <c r="M98" s="6"/>
      <c r="N98" s="6"/>
      <c r="O98" s="6"/>
      <c r="P98" s="1"/>
      <c r="Q98" s="1"/>
      <c r="R98" s="1"/>
      <c r="S98" s="1"/>
    </row>
    <row r="99" spans="1:19" ht="30" customHeight="1" x14ac:dyDescent="0.35">
      <c r="A99" s="1"/>
      <c r="B99" s="4"/>
      <c r="D99" s="135" t="s">
        <v>108</v>
      </c>
      <c r="E99" s="135"/>
      <c r="F99" s="135"/>
      <c r="G99" s="135"/>
      <c r="H99" s="135"/>
      <c r="I99" s="6" t="s">
        <v>61</v>
      </c>
      <c r="J99" s="6"/>
      <c r="K99" s="6"/>
      <c r="L99" s="6"/>
      <c r="M99" s="6"/>
      <c r="N99" s="6"/>
      <c r="O99" s="6"/>
      <c r="P99" s="1"/>
      <c r="Q99" s="1"/>
      <c r="R99" s="1"/>
      <c r="S99" s="1"/>
    </row>
    <row r="100" spans="1:19" ht="30" customHeight="1" x14ac:dyDescent="0.35">
      <c r="A100" s="1"/>
      <c r="B100" s="4"/>
      <c r="D100" s="135" t="s">
        <v>70</v>
      </c>
      <c r="E100" s="135"/>
      <c r="F100" s="135"/>
      <c r="G100" s="135"/>
      <c r="H100" s="135"/>
      <c r="I100" s="6" t="s">
        <v>61</v>
      </c>
      <c r="J100" s="6"/>
      <c r="K100" s="6"/>
      <c r="L100" s="6"/>
      <c r="M100" s="6"/>
      <c r="N100" s="6"/>
      <c r="O100" s="6"/>
      <c r="P100" s="1"/>
      <c r="Q100" s="1"/>
      <c r="R100" s="1"/>
      <c r="S100" s="1"/>
    </row>
    <row r="101" spans="1:19" ht="30" customHeight="1" x14ac:dyDescent="0.35">
      <c r="A101" s="1"/>
      <c r="B101" s="4"/>
      <c r="D101" s="135" t="s">
        <v>109</v>
      </c>
      <c r="E101" s="135"/>
      <c r="F101" s="135"/>
      <c r="G101" s="135"/>
      <c r="H101" s="135"/>
      <c r="I101" s="6" t="s">
        <v>61</v>
      </c>
      <c r="J101" s="6"/>
      <c r="K101" s="6"/>
      <c r="L101" s="6"/>
      <c r="M101" s="6"/>
      <c r="N101" s="6"/>
      <c r="O101" s="6"/>
      <c r="P101" s="1"/>
      <c r="Q101" s="1"/>
      <c r="R101" s="1"/>
      <c r="S101" s="1"/>
    </row>
    <row r="102" spans="1:19" ht="16.05" customHeight="1" x14ac:dyDescent="0.35">
      <c r="A102" s="1"/>
      <c r="B102" s="4"/>
      <c r="D102" s="6"/>
      <c r="E102" s="6"/>
      <c r="F102" s="6"/>
      <c r="G102" s="6"/>
      <c r="H102" s="6"/>
      <c r="I102" s="6"/>
      <c r="J102" s="6"/>
      <c r="K102" s="6"/>
      <c r="L102" s="6"/>
      <c r="M102" s="6"/>
      <c r="N102" s="6"/>
      <c r="O102" s="6"/>
      <c r="P102" s="1"/>
      <c r="Q102" s="1"/>
      <c r="R102" s="1"/>
      <c r="S102" s="1"/>
    </row>
    <row r="103" spans="1:19" s="6" customFormat="1" ht="16.05" customHeight="1" x14ac:dyDescent="0.25">
      <c r="C103" s="116" t="s">
        <v>100</v>
      </c>
      <c r="D103" s="116"/>
      <c r="E103" s="116"/>
      <c r="F103" s="21"/>
      <c r="G103" s="28">
        <f>$K$69+$K$76+K82+$K$89</f>
        <v>140.4</v>
      </c>
      <c r="H103" s="15" t="s">
        <v>38</v>
      </c>
    </row>
    <row r="104" spans="1:19" s="6" customFormat="1" ht="16.05" customHeight="1" x14ac:dyDescent="0.25"/>
    <row r="105" spans="1:19" ht="21" customHeight="1" x14ac:dyDescent="0.35">
      <c r="A105" s="1"/>
      <c r="B105" s="138" t="s">
        <v>32</v>
      </c>
      <c r="C105" s="138"/>
      <c r="D105" s="138"/>
      <c r="E105" s="138"/>
      <c r="F105" s="138"/>
      <c r="G105" s="138"/>
      <c r="H105" s="4"/>
      <c r="I105" s="4"/>
      <c r="J105" s="4"/>
      <c r="K105" s="4"/>
      <c r="L105" s="4"/>
      <c r="M105" s="4"/>
      <c r="N105" s="4"/>
      <c r="O105" s="4"/>
      <c r="P105" s="1"/>
      <c r="Q105" s="1"/>
      <c r="R105" s="1"/>
      <c r="S105" s="1"/>
    </row>
    <row r="106" spans="1:19" s="6" customFormat="1" ht="16.05" customHeight="1" x14ac:dyDescent="0.25">
      <c r="B106" s="4"/>
      <c r="C106" s="4"/>
      <c r="D106" s="4"/>
      <c r="E106" s="4"/>
      <c r="F106" s="4"/>
      <c r="G106" s="4"/>
    </row>
    <row r="107" spans="1:19" s="6" customFormat="1" ht="19.95" customHeight="1" x14ac:dyDescent="0.25">
      <c r="B107" s="5"/>
      <c r="C107" s="5"/>
      <c r="D107" s="120" t="s">
        <v>40</v>
      </c>
      <c r="E107" s="121"/>
      <c r="F107" s="91" t="s">
        <v>3</v>
      </c>
      <c r="G107" s="97"/>
      <c r="I107" s="119"/>
      <c r="J107" s="119"/>
      <c r="K107" s="119"/>
      <c r="L107" s="119"/>
      <c r="M107" s="11"/>
    </row>
    <row r="108" spans="1:19" s="6" customFormat="1" ht="19.95" customHeight="1" x14ac:dyDescent="0.25">
      <c r="B108" s="5"/>
      <c r="C108" s="5"/>
      <c r="D108" s="122" t="s">
        <v>30</v>
      </c>
      <c r="E108" s="123"/>
      <c r="F108" s="48">
        <f>G23</f>
        <v>0</v>
      </c>
      <c r="G108" s="95"/>
      <c r="I108" s="12"/>
      <c r="J108" s="12"/>
      <c r="K108" s="100"/>
      <c r="L108" s="12"/>
    </row>
    <row r="109" spans="1:19" s="6" customFormat="1" ht="19.95" customHeight="1" x14ac:dyDescent="0.25">
      <c r="D109" s="122" t="s">
        <v>31</v>
      </c>
      <c r="E109" s="123"/>
      <c r="F109" s="48">
        <f>G41</f>
        <v>0</v>
      </c>
      <c r="G109" s="95"/>
      <c r="I109" s="12"/>
      <c r="J109" s="12"/>
      <c r="K109" s="100"/>
      <c r="L109" s="12"/>
    </row>
    <row r="110" spans="1:19" s="6" customFormat="1" ht="19.95" customHeight="1" x14ac:dyDescent="0.25">
      <c r="D110" s="124" t="s">
        <v>95</v>
      </c>
      <c r="E110" s="125"/>
      <c r="F110" s="92">
        <f>G103</f>
        <v>140.4</v>
      </c>
      <c r="G110" s="95"/>
      <c r="I110" s="12"/>
      <c r="J110" s="12"/>
      <c r="K110" s="100"/>
      <c r="L110" s="12"/>
    </row>
    <row r="111" spans="1:19" s="6" customFormat="1" ht="31.2" customHeight="1" x14ac:dyDescent="0.25">
      <c r="D111" s="112" t="s">
        <v>114</v>
      </c>
      <c r="E111" s="113"/>
      <c r="F111" s="93">
        <f>-F110</f>
        <v>-140.4</v>
      </c>
      <c r="G111" s="96"/>
      <c r="I111" s="12"/>
      <c r="J111" s="12"/>
      <c r="K111" s="100"/>
      <c r="L111" s="12"/>
    </row>
    <row r="112" spans="1:19" s="6" customFormat="1" ht="19.95" customHeight="1" x14ac:dyDescent="0.25">
      <c r="D112" s="114" t="s">
        <v>94</v>
      </c>
      <c r="E112" s="115"/>
      <c r="F112" s="94">
        <f>F110+F111</f>
        <v>0</v>
      </c>
      <c r="G112" s="96"/>
      <c r="I112" s="12"/>
      <c r="J112" s="12"/>
      <c r="K112" s="100"/>
      <c r="L112" s="12"/>
    </row>
    <row r="113" spans="1:20" s="6" customFormat="1" ht="19.95" customHeight="1" x14ac:dyDescent="0.25">
      <c r="D113" s="139" t="s">
        <v>93</v>
      </c>
      <c r="E113" s="140"/>
      <c r="F113" s="49">
        <f>F108+F109+F112</f>
        <v>0</v>
      </c>
      <c r="G113" s="95"/>
      <c r="I113" s="12"/>
      <c r="J113" s="12"/>
      <c r="K113" s="100"/>
      <c r="L113" s="12"/>
    </row>
    <row r="114" spans="1:20" s="6" customFormat="1" ht="30" customHeight="1" x14ac:dyDescent="0.25">
      <c r="D114" s="141" t="s">
        <v>115</v>
      </c>
      <c r="E114" s="142"/>
      <c r="F114" s="48">
        <f>G42+F111</f>
        <v>2851.5299999999997</v>
      </c>
      <c r="G114" s="95"/>
      <c r="I114" s="15"/>
      <c r="J114" s="12"/>
      <c r="K114" s="100"/>
      <c r="L114" s="12"/>
    </row>
    <row r="115" spans="1:20" s="6" customFormat="1" ht="26.4" customHeight="1" x14ac:dyDescent="0.25">
      <c r="D115" s="134"/>
      <c r="E115" s="134"/>
      <c r="F115" s="134"/>
      <c r="G115" s="135"/>
      <c r="I115" s="12"/>
      <c r="J115" s="12"/>
      <c r="K115" s="100"/>
      <c r="L115" s="12"/>
    </row>
    <row r="116" spans="1:20" ht="19.95" customHeight="1" x14ac:dyDescent="0.35">
      <c r="A116" s="1"/>
      <c r="B116" s="133" t="s">
        <v>37</v>
      </c>
      <c r="C116" s="133"/>
      <c r="D116" s="133"/>
      <c r="E116" s="133"/>
      <c r="F116" s="133"/>
      <c r="G116" s="133"/>
      <c r="H116" s="133"/>
      <c r="I116" s="133"/>
      <c r="J116" s="1"/>
      <c r="K116" s="1"/>
      <c r="L116" s="1"/>
      <c r="M116" s="1"/>
      <c r="N116" s="1"/>
      <c r="O116" s="1"/>
      <c r="P116" s="1"/>
      <c r="Q116" s="1"/>
      <c r="R116" s="1"/>
      <c r="S116" s="1"/>
      <c r="T116" s="1"/>
    </row>
    <row r="117" spans="1:20" s="6" customFormat="1" ht="16.05" customHeight="1" x14ac:dyDescent="0.25">
      <c r="E117" s="22"/>
      <c r="F117" s="22"/>
    </row>
    <row r="118" spans="1:20" s="6" customFormat="1" ht="37.049999999999997" customHeight="1" x14ac:dyDescent="0.25">
      <c r="B118" s="40" t="s">
        <v>8</v>
      </c>
      <c r="C118" s="75" t="s">
        <v>84</v>
      </c>
      <c r="D118" s="75" t="s">
        <v>85</v>
      </c>
      <c r="E118" s="41" t="s">
        <v>86</v>
      </c>
      <c r="F118" s="41" t="s">
        <v>87</v>
      </c>
      <c r="G118" s="41" t="s">
        <v>41</v>
      </c>
      <c r="H118" s="71" t="s">
        <v>9</v>
      </c>
      <c r="I118" s="72"/>
      <c r="J118" s="72"/>
      <c r="K118" s="72"/>
      <c r="L118" s="72"/>
      <c r="M118" s="73"/>
      <c r="N118" s="73"/>
    </row>
    <row r="119" spans="1:20" s="6" customFormat="1" ht="16.05" customHeight="1" x14ac:dyDescent="0.25">
      <c r="B119" s="76">
        <v>2004</v>
      </c>
      <c r="C119" s="77">
        <v>2.5299999999999998</v>
      </c>
      <c r="D119" s="77">
        <v>0.1</v>
      </c>
      <c r="E119" s="77">
        <v>7.22</v>
      </c>
      <c r="F119" s="77">
        <f t="shared" ref="F119:F135" si="0">SUM(C119:E119)</f>
        <v>9.85</v>
      </c>
      <c r="G119" s="78">
        <v>332</v>
      </c>
      <c r="H119" s="109" t="s">
        <v>76</v>
      </c>
      <c r="I119" s="110"/>
      <c r="J119" s="110"/>
      <c r="K119" s="110"/>
      <c r="L119" s="110"/>
      <c r="M119" s="111"/>
      <c r="N119" s="81"/>
    </row>
    <row r="120" spans="1:20" s="6" customFormat="1" ht="22.5" customHeight="1" x14ac:dyDescent="0.25">
      <c r="B120" s="82">
        <v>2005</v>
      </c>
      <c r="C120" s="83">
        <v>5.88</v>
      </c>
      <c r="D120" s="84">
        <v>0.05</v>
      </c>
      <c r="E120" s="84">
        <v>19.68</v>
      </c>
      <c r="F120" s="85">
        <f t="shared" si="0"/>
        <v>25.61</v>
      </c>
      <c r="G120" s="86">
        <v>605</v>
      </c>
      <c r="H120" s="87" t="s">
        <v>92</v>
      </c>
      <c r="I120" s="88"/>
      <c r="J120" s="88"/>
      <c r="K120" s="88"/>
      <c r="L120" s="88"/>
      <c r="M120" s="89"/>
      <c r="N120" s="89"/>
    </row>
    <row r="121" spans="1:20" s="6" customFormat="1" ht="16.05" customHeight="1" x14ac:dyDescent="0.25">
      <c r="B121" s="76">
        <v>2006</v>
      </c>
      <c r="C121" s="77">
        <v>3.08</v>
      </c>
      <c r="D121" s="77">
        <v>0.03</v>
      </c>
      <c r="E121" s="77">
        <v>19.05</v>
      </c>
      <c r="F121" s="77">
        <f t="shared" si="0"/>
        <v>22.16</v>
      </c>
      <c r="G121" s="78">
        <v>718</v>
      </c>
      <c r="H121" s="79" t="s">
        <v>10</v>
      </c>
      <c r="I121" s="80"/>
      <c r="J121" s="80"/>
      <c r="K121" s="80"/>
      <c r="L121" s="80"/>
      <c r="M121" s="81"/>
      <c r="N121" s="81"/>
    </row>
    <row r="122" spans="1:20" s="6" customFormat="1" ht="16.05" customHeight="1" x14ac:dyDescent="0.25">
      <c r="B122" s="76">
        <v>2007</v>
      </c>
      <c r="C122" s="77">
        <v>2.4300000000000002</v>
      </c>
      <c r="D122" s="77">
        <v>0.02</v>
      </c>
      <c r="E122" s="77">
        <v>11.09</v>
      </c>
      <c r="F122" s="77">
        <f t="shared" si="0"/>
        <v>13.54</v>
      </c>
      <c r="G122" s="78">
        <v>336</v>
      </c>
      <c r="H122" s="79" t="s">
        <v>11</v>
      </c>
      <c r="I122" s="80"/>
      <c r="J122" s="80"/>
      <c r="K122" s="80"/>
      <c r="L122" s="80"/>
      <c r="M122" s="81"/>
      <c r="N122" s="81"/>
    </row>
    <row r="123" spans="1:20" s="6" customFormat="1" ht="16.05" customHeight="1" x14ac:dyDescent="0.25">
      <c r="B123" s="76">
        <v>2008</v>
      </c>
      <c r="C123" s="77">
        <v>2.59</v>
      </c>
      <c r="D123" s="77">
        <v>0.03</v>
      </c>
      <c r="E123" s="77">
        <v>8.76</v>
      </c>
      <c r="F123" s="77">
        <f t="shared" si="0"/>
        <v>11.379999999999999</v>
      </c>
      <c r="G123" s="78">
        <v>314</v>
      </c>
      <c r="H123" s="79" t="s">
        <v>77</v>
      </c>
      <c r="I123" s="80"/>
      <c r="J123" s="80"/>
      <c r="K123" s="80"/>
      <c r="L123" s="80"/>
      <c r="M123" s="81"/>
      <c r="N123" s="81"/>
    </row>
    <row r="124" spans="1:20" s="6" customFormat="1" ht="16.05" customHeight="1" x14ac:dyDescent="0.25">
      <c r="B124" s="76">
        <v>2009</v>
      </c>
      <c r="C124" s="77">
        <v>2.27</v>
      </c>
      <c r="D124" s="77">
        <v>0</v>
      </c>
      <c r="E124" s="77">
        <v>5.66</v>
      </c>
      <c r="F124" s="77">
        <f t="shared" si="0"/>
        <v>7.93</v>
      </c>
      <c r="G124" s="78">
        <v>258</v>
      </c>
      <c r="H124" s="79" t="s">
        <v>77</v>
      </c>
      <c r="I124" s="80"/>
      <c r="J124" s="80"/>
      <c r="K124" s="80"/>
      <c r="L124" s="80"/>
      <c r="M124" s="81"/>
      <c r="N124" s="81"/>
    </row>
    <row r="125" spans="1:20" s="6" customFormat="1" ht="16.05" customHeight="1" x14ac:dyDescent="0.25">
      <c r="B125" s="76">
        <v>2010</v>
      </c>
      <c r="C125" s="77">
        <v>1.38</v>
      </c>
      <c r="D125" s="77">
        <v>0</v>
      </c>
      <c r="E125" s="77">
        <v>16.07</v>
      </c>
      <c r="F125" s="77">
        <f t="shared" si="0"/>
        <v>17.45</v>
      </c>
      <c r="G125" s="90">
        <v>1525</v>
      </c>
      <c r="H125" s="79" t="s">
        <v>43</v>
      </c>
      <c r="I125" s="80"/>
      <c r="J125" s="80"/>
      <c r="K125" s="80"/>
      <c r="L125" s="80"/>
      <c r="M125" s="81"/>
      <c r="N125" s="81"/>
    </row>
    <row r="126" spans="1:20" s="6" customFormat="1" ht="16.05" customHeight="1" x14ac:dyDescent="0.25">
      <c r="B126" s="76">
        <v>2011</v>
      </c>
      <c r="C126" s="77">
        <v>1.51</v>
      </c>
      <c r="D126" s="77">
        <v>0</v>
      </c>
      <c r="E126" s="77">
        <v>8.6199999999999992</v>
      </c>
      <c r="F126" s="77">
        <f t="shared" si="0"/>
        <v>10.129999999999999</v>
      </c>
      <c r="G126" s="78">
        <v>600</v>
      </c>
      <c r="H126" s="79" t="s">
        <v>12</v>
      </c>
      <c r="I126" s="80"/>
      <c r="J126" s="80"/>
      <c r="K126" s="80"/>
      <c r="L126" s="80"/>
      <c r="M126" s="81"/>
      <c r="N126" s="81"/>
    </row>
    <row r="127" spans="1:20" s="6" customFormat="1" ht="16.05" customHeight="1" x14ac:dyDescent="0.25">
      <c r="B127" s="76">
        <v>2012</v>
      </c>
      <c r="C127" s="77">
        <v>1.37</v>
      </c>
      <c r="D127" s="77">
        <v>0</v>
      </c>
      <c r="E127" s="77">
        <v>8.99</v>
      </c>
      <c r="F127" s="77">
        <f t="shared" si="0"/>
        <v>10.36</v>
      </c>
      <c r="G127" s="78">
        <v>0</v>
      </c>
      <c r="H127" s="79" t="s">
        <v>45</v>
      </c>
      <c r="I127" s="80"/>
      <c r="J127" s="80"/>
      <c r="K127" s="80"/>
      <c r="L127" s="80"/>
      <c r="M127" s="81"/>
      <c r="N127" s="81"/>
    </row>
    <row r="128" spans="1:20" s="6" customFormat="1" ht="16.05" customHeight="1" x14ac:dyDescent="0.25">
      <c r="B128" s="76">
        <v>2013</v>
      </c>
      <c r="C128" s="77">
        <v>1.22</v>
      </c>
      <c r="D128" s="77">
        <v>0</v>
      </c>
      <c r="E128" s="77">
        <v>10.78</v>
      </c>
      <c r="F128" s="77">
        <f t="shared" si="0"/>
        <v>12</v>
      </c>
      <c r="G128" s="78">
        <v>0</v>
      </c>
      <c r="H128" s="79" t="s">
        <v>45</v>
      </c>
      <c r="I128" s="80"/>
      <c r="J128" s="80"/>
      <c r="K128" s="80"/>
      <c r="L128" s="80"/>
      <c r="M128" s="81"/>
      <c r="N128" s="81"/>
    </row>
    <row r="129" spans="2:14" s="6" customFormat="1" ht="16.05" customHeight="1" x14ac:dyDescent="0.25">
      <c r="B129" s="76">
        <v>2014</v>
      </c>
      <c r="C129" s="77">
        <v>1.63</v>
      </c>
      <c r="D129" s="77">
        <v>0</v>
      </c>
      <c r="E129" s="77">
        <v>4.7699999999999996</v>
      </c>
      <c r="F129" s="77">
        <f t="shared" si="0"/>
        <v>6.3999999999999995</v>
      </c>
      <c r="G129" s="78">
        <v>0</v>
      </c>
      <c r="H129" s="79" t="s">
        <v>45</v>
      </c>
      <c r="I129" s="80"/>
      <c r="J129" s="80"/>
      <c r="K129" s="80"/>
      <c r="L129" s="80"/>
      <c r="M129" s="81"/>
      <c r="N129" s="81"/>
    </row>
    <row r="130" spans="2:14" s="6" customFormat="1" ht="16.05" customHeight="1" x14ac:dyDescent="0.25">
      <c r="B130" s="76">
        <v>2015</v>
      </c>
      <c r="C130" s="77">
        <v>1.25</v>
      </c>
      <c r="D130" s="77">
        <v>0</v>
      </c>
      <c r="E130" s="77">
        <v>3.53</v>
      </c>
      <c r="F130" s="77">
        <f t="shared" si="0"/>
        <v>4.7799999999999994</v>
      </c>
      <c r="G130" s="78">
        <v>0</v>
      </c>
      <c r="H130" s="79" t="s">
        <v>45</v>
      </c>
      <c r="I130" s="80"/>
      <c r="J130" s="80"/>
      <c r="K130" s="80"/>
      <c r="L130" s="80"/>
      <c r="M130" s="81"/>
      <c r="N130" s="81"/>
    </row>
    <row r="131" spans="2:14" s="6" customFormat="1" ht="16.05" customHeight="1" x14ac:dyDescent="0.25">
      <c r="B131" s="76">
        <v>2016</v>
      </c>
      <c r="C131" s="77">
        <v>1.3</v>
      </c>
      <c r="D131" s="77">
        <v>0</v>
      </c>
      <c r="E131" s="77">
        <v>3.71</v>
      </c>
      <c r="F131" s="77">
        <f>SUM(C131:E131)</f>
        <v>5.01</v>
      </c>
      <c r="G131" s="78">
        <v>0</v>
      </c>
      <c r="H131" s="79" t="s">
        <v>13</v>
      </c>
      <c r="I131" s="80"/>
      <c r="J131" s="80"/>
      <c r="K131" s="80"/>
      <c r="L131" s="80"/>
      <c r="M131" s="81"/>
      <c r="N131" s="81"/>
    </row>
    <row r="132" spans="2:14" s="6" customFormat="1" ht="16.05" customHeight="1" x14ac:dyDescent="0.25">
      <c r="B132" s="76">
        <v>2017</v>
      </c>
      <c r="C132" s="77">
        <v>1.3</v>
      </c>
      <c r="D132" s="77">
        <v>0</v>
      </c>
      <c r="E132" s="77">
        <v>1.1000000000000001</v>
      </c>
      <c r="F132" s="77">
        <f t="shared" si="0"/>
        <v>2.4000000000000004</v>
      </c>
      <c r="G132" s="78">
        <v>0</v>
      </c>
      <c r="H132" s="79" t="s">
        <v>13</v>
      </c>
      <c r="I132" s="80"/>
      <c r="J132" s="80"/>
      <c r="K132" s="80"/>
      <c r="L132" s="80"/>
      <c r="M132" s="81"/>
      <c r="N132" s="81"/>
    </row>
    <row r="133" spans="2:14" s="6" customFormat="1" ht="16.05" customHeight="1" x14ac:dyDescent="0.25">
      <c r="B133" s="76">
        <v>2018</v>
      </c>
      <c r="C133" s="77">
        <v>1.5</v>
      </c>
      <c r="D133" s="77">
        <v>0</v>
      </c>
      <c r="E133" s="77">
        <v>3.7</v>
      </c>
      <c r="F133" s="77">
        <f t="shared" si="0"/>
        <v>5.2</v>
      </c>
      <c r="G133" s="78">
        <v>249.6</v>
      </c>
      <c r="H133" s="79" t="s">
        <v>44</v>
      </c>
      <c r="I133" s="80"/>
      <c r="J133" s="80"/>
      <c r="K133" s="80"/>
      <c r="L133" s="80"/>
      <c r="M133" s="81"/>
      <c r="N133" s="81"/>
    </row>
    <row r="134" spans="2:14" s="6" customFormat="1" ht="16.05" customHeight="1" x14ac:dyDescent="0.25">
      <c r="B134" s="76">
        <v>2019</v>
      </c>
      <c r="C134" s="77">
        <v>1.25</v>
      </c>
      <c r="D134" s="77">
        <v>0</v>
      </c>
      <c r="E134" s="77">
        <v>0.18</v>
      </c>
      <c r="F134" s="77">
        <f t="shared" si="0"/>
        <v>1.43</v>
      </c>
      <c r="G134" s="78">
        <v>33.6</v>
      </c>
      <c r="H134" s="79" t="s">
        <v>44</v>
      </c>
      <c r="I134" s="80"/>
      <c r="J134" s="80"/>
      <c r="K134" s="80"/>
      <c r="L134" s="80"/>
      <c r="M134" s="81"/>
      <c r="N134" s="81"/>
    </row>
    <row r="135" spans="2:14" s="6" customFormat="1" ht="16.05" customHeight="1" x14ac:dyDescent="0.25">
      <c r="B135" s="76">
        <v>2020</v>
      </c>
      <c r="C135" s="77">
        <v>0</v>
      </c>
      <c r="D135" s="77">
        <v>0</v>
      </c>
      <c r="E135" s="77">
        <v>0</v>
      </c>
      <c r="F135" s="77">
        <f t="shared" si="0"/>
        <v>0</v>
      </c>
      <c r="G135" s="78">
        <v>0</v>
      </c>
      <c r="H135" s="109" t="s">
        <v>131</v>
      </c>
      <c r="I135" s="110"/>
      <c r="J135" s="110"/>
      <c r="K135" s="110"/>
      <c r="L135" s="110"/>
      <c r="M135" s="111"/>
      <c r="N135" s="81"/>
    </row>
    <row r="136" spans="2:14" s="6" customFormat="1" ht="16.05" customHeight="1" x14ac:dyDescent="0.25">
      <c r="B136" s="76">
        <v>2021</v>
      </c>
      <c r="C136" s="77">
        <v>0</v>
      </c>
      <c r="D136" s="77">
        <v>0</v>
      </c>
      <c r="E136" s="77">
        <v>0</v>
      </c>
      <c r="F136" s="77">
        <f>SUM(C136:E136)</f>
        <v>0</v>
      </c>
      <c r="G136" s="78">
        <v>0</v>
      </c>
      <c r="H136" s="109" t="s">
        <v>131</v>
      </c>
      <c r="I136" s="110"/>
      <c r="J136" s="110"/>
      <c r="K136" s="110"/>
      <c r="L136" s="110"/>
      <c r="M136" s="111"/>
      <c r="N136" s="81"/>
    </row>
    <row r="137" spans="2:14" s="6" customFormat="1" ht="16.05" customHeight="1" x14ac:dyDescent="0.25">
      <c r="B137" s="76">
        <v>2022</v>
      </c>
      <c r="C137" s="77">
        <v>0</v>
      </c>
      <c r="D137" s="77">
        <v>0</v>
      </c>
      <c r="E137" s="77">
        <v>0</v>
      </c>
      <c r="F137" s="77">
        <f>SUM(C137:E137)</f>
        <v>0</v>
      </c>
      <c r="G137" s="78">
        <v>0</v>
      </c>
      <c r="H137" s="109" t="s">
        <v>131</v>
      </c>
      <c r="I137" s="110"/>
      <c r="J137" s="110"/>
      <c r="K137" s="110"/>
      <c r="L137" s="110"/>
      <c r="M137" s="111"/>
      <c r="N137" s="81"/>
    </row>
    <row r="138" spans="2:14" s="6" customFormat="1" ht="16.05" customHeight="1" x14ac:dyDescent="0.25">
      <c r="B138" s="76">
        <v>2023</v>
      </c>
      <c r="C138" s="77">
        <v>0</v>
      </c>
      <c r="D138" s="77">
        <v>0</v>
      </c>
      <c r="E138" s="77">
        <v>0</v>
      </c>
      <c r="F138" s="77">
        <f>SUM(C138:E138)</f>
        <v>0</v>
      </c>
      <c r="G138" s="78">
        <v>0</v>
      </c>
      <c r="H138" s="109" t="s">
        <v>131</v>
      </c>
      <c r="I138" s="110"/>
      <c r="J138" s="110"/>
      <c r="K138" s="110"/>
      <c r="L138" s="110"/>
      <c r="M138" s="111"/>
      <c r="N138" s="81"/>
    </row>
    <row r="139" spans="2:14" s="6" customFormat="1" ht="16.05" customHeight="1" x14ac:dyDescent="0.25">
      <c r="B139" s="76">
        <v>2024</v>
      </c>
      <c r="C139" s="77">
        <v>0</v>
      </c>
      <c r="D139" s="77">
        <v>0</v>
      </c>
      <c r="E139" s="77">
        <v>0</v>
      </c>
      <c r="F139" s="77">
        <f>SUM(C139:E139)</f>
        <v>0</v>
      </c>
      <c r="G139" s="78">
        <v>0</v>
      </c>
      <c r="H139" s="109" t="s">
        <v>131</v>
      </c>
      <c r="I139" s="110"/>
      <c r="J139" s="110"/>
      <c r="K139" s="110"/>
      <c r="L139" s="110"/>
      <c r="M139" s="111"/>
      <c r="N139" s="81"/>
    </row>
    <row r="140" spans="2:14" s="6" customFormat="1" ht="16.05" customHeight="1" x14ac:dyDescent="0.25">
      <c r="D140" s="23"/>
      <c r="E140" s="24"/>
      <c r="F140" s="24"/>
    </row>
    <row r="141" spans="2:14" s="6" customFormat="1" ht="16.05" customHeight="1" x14ac:dyDescent="0.25">
      <c r="D141" s="23"/>
    </row>
    <row r="142" spans="2:14" s="6" customFormat="1" ht="16.05" customHeight="1" x14ac:dyDescent="0.25">
      <c r="D142" s="23"/>
    </row>
    <row r="143" spans="2:14" s="1" customFormat="1" ht="16.05" customHeight="1" x14ac:dyDescent="0.25">
      <c r="D143" s="25"/>
    </row>
    <row r="144" spans="2:14" s="1" customFormat="1" ht="16.05" customHeight="1" x14ac:dyDescent="0.25"/>
    <row r="145" spans="2:13" ht="16.05" customHeight="1" x14ac:dyDescent="0.35">
      <c r="B145" s="26"/>
      <c r="C145" s="26"/>
    </row>
    <row r="146" spans="2:13" ht="16.05" customHeight="1" x14ac:dyDescent="0.35"/>
    <row r="147" spans="2:13" ht="16.05" customHeight="1" x14ac:dyDescent="0.35"/>
    <row r="148" spans="2:13" ht="16.05" customHeight="1" x14ac:dyDescent="0.35"/>
    <row r="149" spans="2:13" ht="16.05" customHeight="1" x14ac:dyDescent="0.35"/>
    <row r="150" spans="2:13" ht="16.05" customHeight="1" x14ac:dyDescent="0.35"/>
    <row r="151" spans="2:13" ht="16.05" customHeight="1" x14ac:dyDescent="0.35"/>
    <row r="152" spans="2:13" ht="16.05" customHeight="1" x14ac:dyDescent="0.35"/>
    <row r="153" spans="2:13" ht="16.05" customHeight="1" x14ac:dyDescent="0.35"/>
    <row r="154" spans="2:13" ht="16.05" customHeight="1" x14ac:dyDescent="0.35"/>
    <row r="155" spans="2:13" ht="16.05" customHeight="1" x14ac:dyDescent="0.35"/>
    <row r="156" spans="2:13" ht="16.05" customHeight="1" x14ac:dyDescent="0.35"/>
    <row r="157" spans="2:13" ht="16.05" customHeight="1" x14ac:dyDescent="0.35"/>
    <row r="158" spans="2:13" ht="16.05" customHeight="1" x14ac:dyDescent="0.35"/>
    <row r="159" spans="2:13" ht="16.05" customHeight="1" x14ac:dyDescent="0.35">
      <c r="M159" s="64"/>
    </row>
  </sheetData>
  <mergeCells count="120">
    <mergeCell ref="H138:M138"/>
    <mergeCell ref="E74:F74"/>
    <mergeCell ref="E87:F87"/>
    <mergeCell ref="E89:J89"/>
    <mergeCell ref="B2:L2"/>
    <mergeCell ref="D8:H8"/>
    <mergeCell ref="D10:H10"/>
    <mergeCell ref="D64:H64"/>
    <mergeCell ref="D60:H60"/>
    <mergeCell ref="D38:J38"/>
    <mergeCell ref="D39:J39"/>
    <mergeCell ref="C41:F41"/>
    <mergeCell ref="D61:H61"/>
    <mergeCell ref="B5:H5"/>
    <mergeCell ref="D7:L7"/>
    <mergeCell ref="B3:L3"/>
    <mergeCell ref="E21:F21"/>
    <mergeCell ref="D15:L15"/>
    <mergeCell ref="D27:L27"/>
    <mergeCell ref="D11:H11"/>
    <mergeCell ref="D36:L36"/>
    <mergeCell ref="H17:L17"/>
    <mergeCell ref="D62:H62"/>
    <mergeCell ref="D63:H63"/>
    <mergeCell ref="B44:H44"/>
    <mergeCell ref="D28:H28"/>
    <mergeCell ref="D31:H31"/>
    <mergeCell ref="K31:L31"/>
    <mergeCell ref="D65:H65"/>
    <mergeCell ref="C23:F23"/>
    <mergeCell ref="B25:H25"/>
    <mergeCell ref="D55:H55"/>
    <mergeCell ref="D56:H56"/>
    <mergeCell ref="D35:L35"/>
    <mergeCell ref="I55:M55"/>
    <mergeCell ref="I56:M56"/>
    <mergeCell ref="K30:L30"/>
    <mergeCell ref="D68:J68"/>
    <mergeCell ref="I23:K23"/>
    <mergeCell ref="D51:H51"/>
    <mergeCell ref="D37:J37"/>
    <mergeCell ref="K29:L29"/>
    <mergeCell ref="E76:F76"/>
    <mergeCell ref="E86:L86"/>
    <mergeCell ref="D66:L66"/>
    <mergeCell ref="D69:J69"/>
    <mergeCell ref="E73:L73"/>
    <mergeCell ref="E75:F75"/>
    <mergeCell ref="H76:J76"/>
    <mergeCell ref="D67:L67"/>
    <mergeCell ref="I51:M51"/>
    <mergeCell ref="C6:H6"/>
    <mergeCell ref="C26:G26"/>
    <mergeCell ref="H18:L18"/>
    <mergeCell ref="H19:L19"/>
    <mergeCell ref="H20:L20"/>
    <mergeCell ref="H21:L21"/>
    <mergeCell ref="K10:L10"/>
    <mergeCell ref="D9:H9"/>
    <mergeCell ref="K11:L11"/>
    <mergeCell ref="C14:G14"/>
    <mergeCell ref="E17:F17"/>
    <mergeCell ref="E19:F19"/>
    <mergeCell ref="E20:F20"/>
    <mergeCell ref="E18:F18"/>
    <mergeCell ref="I22:L22"/>
    <mergeCell ref="D16:E16"/>
    <mergeCell ref="K13:M13"/>
    <mergeCell ref="K9:L9"/>
    <mergeCell ref="D29:H29"/>
    <mergeCell ref="D30:H30"/>
    <mergeCell ref="D45:L45"/>
    <mergeCell ref="D59:L59"/>
    <mergeCell ref="E79:L79"/>
    <mergeCell ref="E80:F80"/>
    <mergeCell ref="E82:J82"/>
    <mergeCell ref="E83:L83"/>
    <mergeCell ref="B116:I116"/>
    <mergeCell ref="D115:G115"/>
    <mergeCell ref="E88:F88"/>
    <mergeCell ref="E81:F81"/>
    <mergeCell ref="I92:M92"/>
    <mergeCell ref="I93:M93"/>
    <mergeCell ref="D97:H97"/>
    <mergeCell ref="D92:H92"/>
    <mergeCell ref="D93:H93"/>
    <mergeCell ref="D100:H100"/>
    <mergeCell ref="D95:H95"/>
    <mergeCell ref="D96:H96"/>
    <mergeCell ref="E90:L90"/>
    <mergeCell ref="B105:G105"/>
    <mergeCell ref="D113:E113"/>
    <mergeCell ref="D114:E114"/>
    <mergeCell ref="D101:H101"/>
    <mergeCell ref="D98:H98"/>
    <mergeCell ref="D99:H99"/>
    <mergeCell ref="K33:M33"/>
    <mergeCell ref="K12:N12"/>
    <mergeCell ref="K32:N32"/>
    <mergeCell ref="D53:H53"/>
    <mergeCell ref="H139:M139"/>
    <mergeCell ref="H137:M137"/>
    <mergeCell ref="H135:M135"/>
    <mergeCell ref="H136:M136"/>
    <mergeCell ref="D111:E111"/>
    <mergeCell ref="D112:E112"/>
    <mergeCell ref="C42:F42"/>
    <mergeCell ref="C34:H34"/>
    <mergeCell ref="C103:E103"/>
    <mergeCell ref="D78:H78"/>
    <mergeCell ref="D72:H72"/>
    <mergeCell ref="D85:H85"/>
    <mergeCell ref="D58:M58"/>
    <mergeCell ref="D71:M71"/>
    <mergeCell ref="I107:L107"/>
    <mergeCell ref="D107:E107"/>
    <mergeCell ref="D108:E108"/>
    <mergeCell ref="D109:E109"/>
    <mergeCell ref="D110:E110"/>
    <mergeCell ref="H119:M119"/>
  </mergeCells>
  <phoneticPr fontId="1" type="noConversion"/>
  <hyperlinks>
    <hyperlink ref="D9:G9" r:id="rId1" display="This is totally offset by Bullfrog Power Green Natural Gas" xr:uid="{00000000-0004-0000-0000-000000000000}"/>
    <hyperlink ref="D9" r:id="rId2" xr:uid="{00000000-0004-0000-0000-000001000000}"/>
    <hyperlink ref="E90:G90" r:id="rId3" display="Note: Calculated using the &quot;high-altitude impacts&quot; option in the Less calculator. " xr:uid="{00000000-0004-0000-0000-000004000000}"/>
    <hyperlink ref="E90:L90" r:id="rId4" display="Note: CO2 emissions from train trips are calculated using the VIA Rail &quot;Comparison Tool.&quot;" xr:uid="{00000000-0004-0000-0000-000005000000}"/>
    <hyperlink ref="D29:H29" r:id="rId5" display="Total Bullfrog Power Green Electricity purchased" xr:uid="{00000000-0004-0000-0000-000008000000}"/>
    <hyperlink ref="K13" r:id="rId6" display="Environment Canada conversion factors" xr:uid="{51D4E6D3-C9B7-4EC0-9119-792C12721880}"/>
    <hyperlink ref="E83:G83" r:id="rId7" display="Note: Calculated using the &quot;high-altitude impacts&quot; option in the Less calculator. " xr:uid="{1A7A39B8-7EFF-4C04-AEF5-C1F6069CCA18}"/>
    <hyperlink ref="E83:L83" r:id="rId8" display="Toyota Camry Hybrid MPG &amp; CO2 emissions, 2021" xr:uid="{0E177A10-E890-4A53-9C56-88C9E630A6EB}"/>
    <hyperlink ref="K13:M13" r:id="rId9" location="table_1" display="ECCC conversion factors" xr:uid="{ADC0131A-AEEF-43F2-9939-F37EE57C54A3}"/>
    <hyperlink ref="E20:F20" r:id="rId10" location="table_1" display="ECCC conversion factor" xr:uid="{461B33D8-2F58-459F-9750-8ACBF1D79B06}"/>
    <hyperlink ref="K33:L33" r:id="rId11" display="TAF - Emissions Factors for Ontario" xr:uid="{B80553B2-6838-453C-B5F9-21DE013602FA}"/>
    <hyperlink ref="D36:L36" r:id="rId12" display="&quot;Emissions of Carbon Dioxide in the Electric Power Sector,&quot; US Congressional Budget Office, 2022. " xr:uid="{719E9512-B142-4ED9-897E-FDB244D68F88}"/>
    <hyperlink ref="D66:L66" r:id="rId13" display="Assumption: In Germany, the incineration of 1 Mg of municipal waste in MSW incinerators releases about 0.7 to 1.2 Mg of CO2." xr:uid="{AD27A607-1592-401D-A6E3-7486D523979E}"/>
  </hyperlinks>
  <pageMargins left="0.75" right="0.75" top="1" bottom="1" header="0.5" footer="0.5"/>
  <pageSetup scale="77" fitToHeight="2" orientation="landscape" r:id="rId14"/>
  <headerFooter alignWithMargins="0"/>
  <ignoredErrors>
    <ignoredError sqref="F119:F137" formulaRange="1"/>
    <ignoredError sqref="E88" twoDigitTextYear="1"/>
  </ignoredErrors>
  <drawing r:id="rId15"/>
  <legacyDrawing r:id="rId16"/>
  <picture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Carbon Neutral Calc</vt:lpstr>
      <vt:lpstr>'Carbon Neutral Calc'!Print_Area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Willard</dc:creator>
  <cp:lastModifiedBy>Bob Willard</cp:lastModifiedBy>
  <cp:lastPrinted>2012-06-27T22:05:36Z</cp:lastPrinted>
  <dcterms:created xsi:type="dcterms:W3CDTF">2005-06-26T19:11:00Z</dcterms:created>
  <dcterms:modified xsi:type="dcterms:W3CDTF">2025-01-19T13:06:52Z</dcterms:modified>
</cp:coreProperties>
</file>